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5.COEMA _ARQUITETURA\DEPARTAMENTO DE EDUCAÇÃO FÍSICA - DEF\"/>
    </mc:Choice>
  </mc:AlternateContent>
  <bookViews>
    <workbookView xWindow="0" yWindow="0" windowWidth="28800" windowHeight="14100" firstSheet="8" activeTab="10"/>
  </bookViews>
  <sheets>
    <sheet name="PISO_REVESTIMENTO" sheetId="5" r:id="rId1"/>
    <sheet name="FORRO" sheetId="6" r:id="rId2"/>
    <sheet name="LOUÇAS" sheetId="7" r:id="rId3"/>
    <sheet name="PORTAS_JANELAS" sheetId="8" r:id="rId4"/>
    <sheet name="ESTRUTURAS DE CONCRETO ARMADO" sheetId="20" r:id="rId5"/>
    <sheet name="BANCO DE CONCRETO" sheetId="9" r:id="rId6"/>
    <sheet name="LUMINÁRIAS" sheetId="10" r:id="rId7"/>
    <sheet name="DIVISÓRIA DE GRANITO" sheetId="11" r:id="rId8"/>
    <sheet name="CHURRASQUEIRA 01" sheetId="12" r:id="rId9"/>
    <sheet name="CHURRASQUEIRA 02" sheetId="15" r:id="rId10"/>
    <sheet name="TRANSPORTE" sheetId="21" r:id="rId11"/>
    <sheet name="ALVENARIA" sheetId="16" r:id="rId12"/>
    <sheet name="ÁREA COBERTA" sheetId="18" r:id="rId13"/>
    <sheet name="PISO_QUADRAS_ALAMBRADO" sheetId="19" r:id="rId1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" i="21" l="1"/>
  <c r="C6" i="21"/>
  <c r="E6" i="21"/>
  <c r="D6" i="21"/>
  <c r="E5" i="21"/>
  <c r="F5" i="21" s="1"/>
  <c r="D5" i="21"/>
  <c r="B4" i="21"/>
  <c r="C4" i="21" s="1"/>
  <c r="D4" i="21" s="1"/>
  <c r="D29" i="21"/>
  <c r="G29" i="21"/>
  <c r="I29" i="21" s="1"/>
  <c r="D30" i="21"/>
  <c r="D31" i="21"/>
  <c r="D32" i="21"/>
  <c r="D33" i="21"/>
  <c r="B34" i="21"/>
  <c r="D34" i="21" s="1"/>
  <c r="D35" i="21"/>
  <c r="D36" i="21"/>
  <c r="D37" i="21"/>
  <c r="D38" i="21"/>
  <c r="D39" i="21"/>
  <c r="D40" i="21"/>
  <c r="D41" i="21"/>
  <c r="B42" i="21"/>
  <c r="D42" i="21"/>
  <c r="D43" i="21"/>
  <c r="D44" i="21"/>
  <c r="D45" i="21"/>
  <c r="D46" i="21"/>
  <c r="D47" i="21"/>
  <c r="D48" i="21"/>
  <c r="D49" i="21"/>
  <c r="B50" i="21"/>
  <c r="D50" i="21" s="1"/>
  <c r="D51" i="21"/>
  <c r="D52" i="21"/>
  <c r="D53" i="21"/>
  <c r="D54" i="21"/>
  <c r="D55" i="21"/>
  <c r="D56" i="21"/>
  <c r="D57" i="21"/>
  <c r="D58" i="21"/>
  <c r="D59" i="21"/>
  <c r="D60" i="21"/>
  <c r="D61" i="21"/>
  <c r="D62" i="21"/>
  <c r="D63" i="21"/>
  <c r="D64" i="21"/>
  <c r="D65" i="21"/>
  <c r="D66" i="21"/>
  <c r="D67" i="21"/>
  <c r="D68" i="21"/>
  <c r="E4" i="21"/>
  <c r="B2" i="20"/>
  <c r="B3" i="20"/>
  <c r="B5" i="20" s="1"/>
  <c r="B4" i="20"/>
  <c r="F6" i="21" l="1"/>
  <c r="B3" i="21"/>
  <c r="C3" i="21" s="1"/>
  <c r="D3" i="21" s="1"/>
  <c r="F3" i="21" s="1"/>
  <c r="F4" i="21"/>
  <c r="F51" i="16"/>
  <c r="D49" i="16"/>
  <c r="F50" i="16"/>
  <c r="E50" i="16"/>
  <c r="D50" i="16"/>
  <c r="C50" i="16"/>
  <c r="B50" i="16"/>
  <c r="C49" i="16"/>
  <c r="B49" i="16"/>
  <c r="F49" i="16" l="1"/>
  <c r="G5" i="19" l="1"/>
  <c r="B22" i="8" l="1"/>
  <c r="A23" i="6"/>
  <c r="A19" i="6"/>
  <c r="A16" i="6"/>
  <c r="B16" i="6"/>
  <c r="C16" i="6" s="1"/>
  <c r="D16" i="6" s="1"/>
  <c r="F14" i="8" l="1"/>
  <c r="E14" i="8"/>
  <c r="E15" i="8"/>
  <c r="F15" i="8" s="1"/>
  <c r="I3" i="19" l="1"/>
  <c r="I4" i="19" s="1"/>
  <c r="D30" i="16" l="1"/>
  <c r="D31" i="16"/>
  <c r="D32" i="16"/>
  <c r="D33" i="16"/>
  <c r="D34" i="16"/>
  <c r="D35" i="16"/>
  <c r="D36" i="16"/>
  <c r="D37" i="16"/>
  <c r="D38" i="16"/>
  <c r="D39" i="16"/>
  <c r="D40" i="16"/>
  <c r="D41" i="16"/>
  <c r="B10" i="10"/>
  <c r="F12" i="8"/>
  <c r="E12" i="8"/>
  <c r="E13" i="8"/>
  <c r="F13" i="8" s="1"/>
  <c r="F11" i="8"/>
  <c r="E11" i="8"/>
  <c r="F16" i="8" l="1"/>
  <c r="K8" i="5"/>
  <c r="C7" i="19"/>
  <c r="D4" i="15"/>
  <c r="D4" i="12"/>
  <c r="D7" i="11"/>
  <c r="I2" i="19" l="1"/>
  <c r="D3" i="11"/>
  <c r="D4" i="11"/>
  <c r="D5" i="11"/>
  <c r="D6" i="11"/>
  <c r="D2" i="11"/>
  <c r="K7" i="5"/>
  <c r="I2" i="16" l="1"/>
  <c r="G2" i="16"/>
  <c r="Q4" i="5" l="1"/>
  <c r="Q3" i="5"/>
  <c r="B4" i="18" l="1"/>
  <c r="D8" i="8"/>
  <c r="C8" i="8"/>
  <c r="H8" i="7"/>
  <c r="G8" i="7"/>
  <c r="F8" i="7"/>
  <c r="E8" i="7"/>
  <c r="D8" i="7"/>
  <c r="C8" i="7"/>
  <c r="B8" i="7"/>
  <c r="E8" i="5"/>
  <c r="E7" i="5"/>
  <c r="D7" i="5"/>
  <c r="C7" i="5"/>
  <c r="D3" i="16"/>
  <c r="D4" i="16"/>
  <c r="D5" i="16"/>
  <c r="D6" i="16"/>
  <c r="D7" i="16"/>
  <c r="D8" i="16"/>
  <c r="D9" i="16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29" i="16"/>
  <c r="D2" i="16"/>
  <c r="B23" i="16"/>
  <c r="B15" i="16"/>
  <c r="B7" i="16"/>
  <c r="J2" i="15"/>
  <c r="D3" i="15"/>
  <c r="D2" i="15"/>
  <c r="I2" i="12"/>
  <c r="D3" i="12"/>
  <c r="D2" i="12"/>
  <c r="B6" i="11"/>
  <c r="B5" i="11"/>
  <c r="B4" i="11"/>
  <c r="B3" i="11"/>
  <c r="B2" i="11"/>
  <c r="D3" i="9"/>
  <c r="D4" i="9"/>
  <c r="D5" i="9"/>
  <c r="D6" i="9"/>
  <c r="D2" i="9"/>
  <c r="B4" i="9"/>
  <c r="B3" i="9"/>
  <c r="B2" i="9"/>
  <c r="D6" i="6"/>
  <c r="D5" i="6"/>
  <c r="D4" i="6"/>
  <c r="D3" i="6"/>
  <c r="D2" i="6"/>
  <c r="D7" i="6" s="1"/>
  <c r="E3" i="5"/>
  <c r="E4" i="5"/>
  <c r="E5" i="5"/>
  <c r="E6" i="5"/>
  <c r="E2" i="5"/>
  <c r="D7" i="9" l="1"/>
</calcChain>
</file>

<file path=xl/sharedStrings.xml><?xml version="1.0" encoding="utf-8"?>
<sst xmlns="http://schemas.openxmlformats.org/spreadsheetml/2006/main" count="210" uniqueCount="82">
  <si>
    <t>DESCRIÇÃO</t>
  </si>
  <si>
    <t>QUANTIDADE</t>
  </si>
  <si>
    <t>TOTAL EM m²</t>
  </si>
  <si>
    <t>PISO</t>
  </si>
  <si>
    <t>TOTAL</t>
  </si>
  <si>
    <t>PORTAS EM ALVENARIA</t>
  </si>
  <si>
    <t>JANELAS</t>
  </si>
  <si>
    <t>MICTÓRIO</t>
  </si>
  <si>
    <t>ÁREA 1</t>
  </si>
  <si>
    <t xml:space="preserve">AMBIENTE </t>
  </si>
  <si>
    <t>ÁREA EM m²</t>
  </si>
  <si>
    <t>SANITÁRIO/VESTIÁRIO ST/SGT</t>
  </si>
  <si>
    <t>SANITÁRIO/VESTIÁRIO CAP/TEN</t>
  </si>
  <si>
    <t>SANITÁRIO/ VESTIÁRIO OF. SUPERIOR</t>
  </si>
  <si>
    <t>SANITÁRIO/ VESTIÁRIO OF. GENERAL</t>
  </si>
  <si>
    <t>SANITÁRIO FEMININO / VESTIÁRIO</t>
  </si>
  <si>
    <t xml:space="preserve">ÁREA 2 </t>
  </si>
  <si>
    <t>CHUVEIRO</t>
  </si>
  <si>
    <t>VASO SANITÁRIO</t>
  </si>
  <si>
    <t>LAVATÓRIO</t>
  </si>
  <si>
    <t>BANCADA DE GRANITO</t>
  </si>
  <si>
    <t>PORTA DE DIVISÓRIA</t>
  </si>
  <si>
    <t>COMPRIMENTO</t>
  </si>
  <si>
    <t>ALTURA</t>
  </si>
  <si>
    <t>ÁREA</t>
  </si>
  <si>
    <t xml:space="preserve">DESCRIÇÃO </t>
  </si>
  <si>
    <t>PIA DE GRANITO (0,60x2,80)</t>
  </si>
  <si>
    <t>BALCÃO (0,30x3,80)</t>
  </si>
  <si>
    <t>CHURRASQUEIRA</t>
  </si>
  <si>
    <t xml:space="preserve">ÁREA </t>
  </si>
  <si>
    <t xml:space="preserve">PIA DE GRANITO </t>
  </si>
  <si>
    <t xml:space="preserve">BALCÃO </t>
  </si>
  <si>
    <t>ALVENARIA</t>
  </si>
  <si>
    <t>DEPÓSITO/ALOJAMENTO</t>
  </si>
  <si>
    <t>TANQUE</t>
  </si>
  <si>
    <r>
      <t>TOTAL EM m</t>
    </r>
    <r>
      <rPr>
        <b/>
        <sz val="11"/>
        <color theme="1"/>
        <rFont val="Calibri"/>
        <family val="2"/>
        <scheme val="minor"/>
      </rPr>
      <t>²</t>
    </r>
  </si>
  <si>
    <t>TELHADO GERAL</t>
  </si>
  <si>
    <t>REVESTIMENTO</t>
  </si>
  <si>
    <t>GRANITINA</t>
  </si>
  <si>
    <t>ÁREA GERAL</t>
  </si>
  <si>
    <t>PISOS CERÂMICA</t>
  </si>
  <si>
    <t>LOCAL</t>
  </si>
  <si>
    <t>ACADEMIA</t>
  </si>
  <si>
    <t>QUADRA POLIESPORTIVA</t>
  </si>
  <si>
    <t>CAMPO DE FUTEBOL</t>
  </si>
  <si>
    <t>QUADRA DE TÊNIS</t>
  </si>
  <si>
    <t>ALAMBRADO</t>
  </si>
  <si>
    <t>CAIXA D'água</t>
  </si>
  <si>
    <t>CORREDOR</t>
  </si>
  <si>
    <t>MURO</t>
  </si>
  <si>
    <t>ALOJAMENTO DE FORA</t>
  </si>
  <si>
    <t>QUANTIDADE DE TELHA ???</t>
  </si>
  <si>
    <t xml:space="preserve">TOTAL </t>
  </si>
  <si>
    <t xml:space="preserve">TAMANHO DA TELHA </t>
  </si>
  <si>
    <t>0,50 X 3,00</t>
  </si>
  <si>
    <t xml:space="preserve">TAMANHO DAS JANELAS </t>
  </si>
  <si>
    <t xml:space="preserve">JANELA 1 </t>
  </si>
  <si>
    <t xml:space="preserve">ALTURA </t>
  </si>
  <si>
    <t xml:space="preserve">COMPRIMENTO </t>
  </si>
  <si>
    <t>m²</t>
  </si>
  <si>
    <t xml:space="preserve">JANELA 2 </t>
  </si>
  <si>
    <t xml:space="preserve">QUANTIDADES </t>
  </si>
  <si>
    <t xml:space="preserve">JANELA 3 </t>
  </si>
  <si>
    <t xml:space="preserve">M² TOTAL </t>
  </si>
  <si>
    <t xml:space="preserve">JANELA 4 </t>
  </si>
  <si>
    <t xml:space="preserve">JANELA 5 </t>
  </si>
  <si>
    <t xml:space="preserve">considerar </t>
  </si>
  <si>
    <t>Considerando 15% de caimento</t>
  </si>
  <si>
    <t>Trama</t>
  </si>
  <si>
    <t>Tamanho das Portas</t>
  </si>
  <si>
    <t>0,7x2,10</t>
  </si>
  <si>
    <t>TOTAL DE POSTES</t>
  </si>
  <si>
    <t>CÁLCULO DO ENTULHO</t>
  </si>
  <si>
    <t xml:space="preserve">VOLUME </t>
  </si>
  <si>
    <t>EMPOLAMENTO</t>
  </si>
  <si>
    <t>DISTÂNCIA</t>
  </si>
  <si>
    <t>DMT</t>
  </si>
  <si>
    <t>PILARES DA COBERTURA</t>
  </si>
  <si>
    <t>VIGAS BALDRAMES - PRINCIPAL</t>
  </si>
  <si>
    <t>VIGAS BALDRAMES - DEPÓSITO</t>
  </si>
  <si>
    <t>ESTRUTURA</t>
  </si>
  <si>
    <t>LIMPEZA CAMADA VEGETAL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</si>
</sst>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2" fontId="0" fillId="0" borderId="1" xfId="0" applyNumberFormat="1" applyBorder="1"/>
    <xf numFmtId="0" fontId="0" fillId="0" borderId="5" xfId="0" applyBorder="1" applyAlignment="1">
      <alignment horizontal="right"/>
    </xf>
    <xf numFmtId="2" fontId="0" fillId="0" borderId="1" xfId="0" applyNumberFormat="1" applyFill="1" applyBorder="1"/>
    <xf numFmtId="0" fontId="0" fillId="0" borderId="5" xfId="0" applyBorder="1" applyAlignment="1">
      <alignment horizontal="left" vertical="center"/>
    </xf>
    <xf numFmtId="0" fontId="0" fillId="0" borderId="0" xfId="0" applyBorder="1"/>
    <xf numFmtId="2" fontId="0" fillId="0" borderId="0" xfId="0" applyNumberFormat="1" applyBorder="1"/>
    <xf numFmtId="0" fontId="0" fillId="0" borderId="2" xfId="0" applyFill="1" applyBorder="1" applyAlignment="1">
      <alignment horizontal="center"/>
    </xf>
    <xf numFmtId="0" fontId="0" fillId="0" borderId="0" xfId="0" applyFill="1" applyBorder="1"/>
    <xf numFmtId="0" fontId="0" fillId="0" borderId="5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1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1" xfId="0" applyFont="1" applyFill="1" applyBorder="1" applyAlignment="1">
      <alignment horizontal="right" vertical="center"/>
    </xf>
    <xf numFmtId="1" fontId="0" fillId="0" borderId="1" xfId="0" applyNumberFormat="1" applyFill="1" applyBorder="1" applyAlignment="1">
      <alignment horizontal="center"/>
    </xf>
    <xf numFmtId="0" fontId="1" fillId="0" borderId="0" xfId="0" applyFont="1" applyFill="1" applyBorder="1" applyAlignment="1">
      <alignment horizontal="right" vertical="center"/>
    </xf>
    <xf numFmtId="2" fontId="0" fillId="0" borderId="1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 applyFill="1" applyAlignment="1">
      <alignment horizontal="center"/>
    </xf>
    <xf numFmtId="2" fontId="0" fillId="2" borderId="0" xfId="0" applyNumberFormat="1" applyFill="1" applyAlignment="1">
      <alignment horizontal="center"/>
    </xf>
    <xf numFmtId="0" fontId="0" fillId="0" borderId="2" xfId="0" applyFill="1" applyBorder="1" applyAlignment="1">
      <alignment horizontal="left" vertical="center"/>
    </xf>
    <xf numFmtId="0" fontId="0" fillId="0" borderId="3" xfId="0" applyBorder="1"/>
    <xf numFmtId="2" fontId="0" fillId="0" borderId="3" xfId="0" applyNumberFormat="1" applyFill="1" applyBorder="1"/>
    <xf numFmtId="0" fontId="0" fillId="0" borderId="1" xfId="0" applyFill="1" applyBorder="1" applyAlignment="1">
      <alignment horizontal="left" vertical="center"/>
    </xf>
    <xf numFmtId="1" fontId="0" fillId="0" borderId="2" xfId="0" applyNumberForma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Fill="1" applyBorder="1"/>
    <xf numFmtId="0" fontId="1" fillId="0" borderId="2" xfId="0" applyFont="1" applyFill="1" applyBorder="1" applyAlignment="1">
      <alignment horizontal="right"/>
    </xf>
    <xf numFmtId="0" fontId="0" fillId="0" borderId="0" xfId="0" applyFill="1"/>
    <xf numFmtId="2" fontId="0" fillId="4" borderId="0" xfId="0" applyNumberFormat="1" applyFill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0" fillId="0" borderId="0" xfId="0" applyNumberFormat="1" applyFill="1" applyBorder="1"/>
    <xf numFmtId="0" fontId="1" fillId="0" borderId="1" xfId="0" applyFont="1" applyBorder="1"/>
    <xf numFmtId="0" fontId="0" fillId="0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1" xfId="0" applyFont="1" applyFill="1" applyBorder="1"/>
    <xf numFmtId="0" fontId="0" fillId="0" borderId="0" xfId="0" applyBorder="1" applyAlignment="1"/>
    <xf numFmtId="0" fontId="0" fillId="5" borderId="1" xfId="0" applyFill="1" applyBorder="1"/>
    <xf numFmtId="0" fontId="1" fillId="3" borderId="1" xfId="0" applyFont="1" applyFill="1" applyBorder="1" applyAlignment="1">
      <alignment horizontal="right" vertical="center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workbookViewId="0">
      <selection activeCell="I24" sqref="I24"/>
    </sheetView>
  </sheetViews>
  <sheetFormatPr defaultRowHeight="15" x14ac:dyDescent="0.25"/>
  <cols>
    <col min="1" max="1" width="11" customWidth="1"/>
    <col min="2" max="2" width="43" customWidth="1"/>
    <col min="5" max="5" width="14" customWidth="1"/>
    <col min="8" max="8" width="17.5703125" customWidth="1"/>
    <col min="9" max="9" width="35" customWidth="1"/>
    <col min="13" max="13" width="12" customWidth="1"/>
    <col min="16" max="16" width="15.42578125" customWidth="1"/>
    <col min="17" max="17" width="11.42578125" customWidth="1"/>
    <col min="18" max="18" width="14.5703125" customWidth="1"/>
  </cols>
  <sheetData>
    <row r="1" spans="1:18" x14ac:dyDescent="0.25">
      <c r="A1" s="3" t="s">
        <v>0</v>
      </c>
      <c r="B1" s="1" t="s">
        <v>9</v>
      </c>
      <c r="C1" s="1" t="s">
        <v>8</v>
      </c>
      <c r="D1" s="1" t="s">
        <v>16</v>
      </c>
      <c r="E1" s="1" t="s">
        <v>2</v>
      </c>
      <c r="H1" s="3" t="s">
        <v>0</v>
      </c>
      <c r="I1" s="1" t="s">
        <v>9</v>
      </c>
      <c r="J1" s="1" t="s">
        <v>8</v>
      </c>
      <c r="K1" s="1" t="s">
        <v>16</v>
      </c>
      <c r="L1" s="32" t="s">
        <v>23</v>
      </c>
      <c r="M1" s="1" t="s">
        <v>2</v>
      </c>
      <c r="P1" s="3" t="s">
        <v>0</v>
      </c>
      <c r="Q1" s="35" t="s">
        <v>39</v>
      </c>
      <c r="R1" s="11"/>
    </row>
    <row r="2" spans="1:18" x14ac:dyDescent="0.25">
      <c r="A2" s="51" t="s">
        <v>40</v>
      </c>
      <c r="B2" s="2" t="s">
        <v>11</v>
      </c>
      <c r="C2" s="5">
        <v>22.72</v>
      </c>
      <c r="D2" s="3">
        <v>16.91</v>
      </c>
      <c r="E2" s="4">
        <f>C:C+D:D</f>
        <v>39.629999999999995</v>
      </c>
      <c r="H2" s="51" t="s">
        <v>37</v>
      </c>
      <c r="I2" s="2" t="s">
        <v>11</v>
      </c>
      <c r="J2" s="5"/>
      <c r="K2" s="3">
        <v>16.91</v>
      </c>
      <c r="L2" s="3"/>
      <c r="M2" s="4"/>
      <c r="P2" s="51" t="s">
        <v>38</v>
      </c>
      <c r="Q2" s="3">
        <v>403.12</v>
      </c>
      <c r="R2" s="8"/>
    </row>
    <row r="3" spans="1:18" x14ac:dyDescent="0.25">
      <c r="A3" s="52"/>
      <c r="B3" s="2" t="s">
        <v>12</v>
      </c>
      <c r="C3" s="5">
        <v>22.72</v>
      </c>
      <c r="D3" s="3">
        <v>18.43</v>
      </c>
      <c r="E3" s="4">
        <f t="shared" ref="E3:E7" si="0">C:C+D:D</f>
        <v>41.15</v>
      </c>
      <c r="H3" s="52"/>
      <c r="I3" s="2" t="s">
        <v>12</v>
      </c>
      <c r="J3" s="5"/>
      <c r="K3" s="3">
        <v>18.43</v>
      </c>
      <c r="L3" s="3"/>
      <c r="M3" s="4"/>
      <c r="P3" s="53"/>
      <c r="Q3" s="4">
        <f>4.72+5.66+4.95*(0.15)</f>
        <v>11.122499999999999</v>
      </c>
      <c r="R3" s="9"/>
    </row>
    <row r="4" spans="1:18" x14ac:dyDescent="0.25">
      <c r="A4" s="52"/>
      <c r="B4" s="2" t="s">
        <v>13</v>
      </c>
      <c r="C4" s="5">
        <v>20.18</v>
      </c>
      <c r="D4" s="3">
        <v>17.84</v>
      </c>
      <c r="E4" s="4">
        <f t="shared" si="0"/>
        <v>38.019999999999996</v>
      </c>
      <c r="H4" s="52"/>
      <c r="I4" s="2" t="s">
        <v>13</v>
      </c>
      <c r="J4" s="5"/>
      <c r="K4" s="3">
        <v>17.84</v>
      </c>
      <c r="L4" s="3"/>
      <c r="M4" s="4"/>
      <c r="P4" s="34" t="s">
        <v>2</v>
      </c>
      <c r="Q4" s="4">
        <f>SUM(Q2:Q3)</f>
        <v>414.24250000000001</v>
      </c>
      <c r="R4" s="23"/>
    </row>
    <row r="5" spans="1:18" x14ac:dyDescent="0.25">
      <c r="A5" s="52"/>
      <c r="B5" s="2" t="s">
        <v>14</v>
      </c>
      <c r="C5" s="5">
        <v>17.25</v>
      </c>
      <c r="D5" s="3">
        <v>15.25</v>
      </c>
      <c r="E5" s="4">
        <f t="shared" si="0"/>
        <v>32.5</v>
      </c>
      <c r="H5" s="52"/>
      <c r="I5" s="2" t="s">
        <v>14</v>
      </c>
      <c r="J5" s="5"/>
      <c r="K5" s="3">
        <v>15.25</v>
      </c>
      <c r="L5" s="3"/>
      <c r="M5" s="4"/>
      <c r="P5" s="33"/>
    </row>
    <row r="6" spans="1:18" x14ac:dyDescent="0.25">
      <c r="A6" s="52"/>
      <c r="B6" s="2" t="s">
        <v>15</v>
      </c>
      <c r="C6" s="5">
        <v>17.25</v>
      </c>
      <c r="D6" s="3">
        <v>15.25</v>
      </c>
      <c r="E6" s="4">
        <f t="shared" si="0"/>
        <v>32.5</v>
      </c>
      <c r="H6" s="52"/>
      <c r="I6" s="2" t="s">
        <v>15</v>
      </c>
      <c r="J6" s="5"/>
      <c r="K6" s="3">
        <v>15.25</v>
      </c>
      <c r="L6" s="3"/>
      <c r="M6" s="4"/>
      <c r="P6" s="33"/>
    </row>
    <row r="7" spans="1:18" x14ac:dyDescent="0.25">
      <c r="A7" s="53"/>
      <c r="B7" s="30" t="s">
        <v>33</v>
      </c>
      <c r="C7" s="3">
        <f>11.1+4.27</f>
        <v>15.37</v>
      </c>
      <c r="D7" s="3">
        <f>12+4.05</f>
        <v>16.05</v>
      </c>
      <c r="E7" s="4">
        <f t="shared" si="0"/>
        <v>31.42</v>
      </c>
      <c r="H7" s="53"/>
      <c r="I7" s="30" t="s">
        <v>33</v>
      </c>
      <c r="J7" s="3"/>
      <c r="K7" s="3">
        <f>12+4.05</f>
        <v>16.05</v>
      </c>
      <c r="L7" s="3"/>
      <c r="M7" s="4"/>
      <c r="P7" s="33"/>
    </row>
    <row r="8" spans="1:18" x14ac:dyDescent="0.25">
      <c r="D8" s="28" t="s">
        <v>4</v>
      </c>
      <c r="E8" s="29">
        <f>SUM(E2:E7)</f>
        <v>215.22000000000003</v>
      </c>
      <c r="J8" s="3" t="s">
        <v>4</v>
      </c>
      <c r="K8" s="3">
        <f>SUM(K2:K7)</f>
        <v>99.73</v>
      </c>
      <c r="L8" s="8"/>
      <c r="M8" s="40"/>
    </row>
  </sheetData>
  <mergeCells count="3">
    <mergeCell ref="A2:A7"/>
    <mergeCell ref="H2:H7"/>
    <mergeCell ref="P2:P3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>
      <selection activeCell="G38" sqref="G38"/>
    </sheetView>
  </sheetViews>
  <sheetFormatPr defaultRowHeight="15" x14ac:dyDescent="0.25"/>
  <cols>
    <col min="1" max="1" width="23.42578125" customWidth="1"/>
    <col min="4" max="4" width="12.85546875" customWidth="1"/>
    <col min="7" max="7" width="16.7109375" customWidth="1"/>
    <col min="10" max="10" width="12.7109375" customWidth="1"/>
  </cols>
  <sheetData>
    <row r="1" spans="1:10" x14ac:dyDescent="0.25">
      <c r="A1" s="3" t="s">
        <v>25</v>
      </c>
      <c r="B1" s="3" t="s">
        <v>29</v>
      </c>
      <c r="C1" s="14" t="s">
        <v>23</v>
      </c>
      <c r="D1" s="3" t="s">
        <v>2</v>
      </c>
      <c r="G1" s="3" t="s">
        <v>25</v>
      </c>
      <c r="H1" s="3" t="s">
        <v>24</v>
      </c>
      <c r="I1" s="3" t="s">
        <v>23</v>
      </c>
      <c r="J1" s="3" t="s">
        <v>2</v>
      </c>
    </row>
    <row r="2" spans="1:10" x14ac:dyDescent="0.25">
      <c r="A2" s="3" t="s">
        <v>30</v>
      </c>
      <c r="B2" s="3">
        <v>4.84</v>
      </c>
      <c r="C2" s="14">
        <v>0.89</v>
      </c>
      <c r="D2" s="4">
        <f>B:B*C:C</f>
        <v>4.3075999999999999</v>
      </c>
      <c r="G2" s="3" t="s">
        <v>28</v>
      </c>
      <c r="H2" s="3">
        <v>2.65</v>
      </c>
      <c r="I2" s="3">
        <v>5.19</v>
      </c>
      <c r="J2" s="4">
        <f>H:H*I:I</f>
        <v>13.753500000000001</v>
      </c>
    </row>
    <row r="3" spans="1:10" x14ac:dyDescent="0.25">
      <c r="A3" s="3" t="s">
        <v>31</v>
      </c>
      <c r="B3" s="3">
        <v>3.04</v>
      </c>
      <c r="C3" s="14">
        <v>1.26</v>
      </c>
      <c r="D3" s="4">
        <f>B:B*C:C</f>
        <v>3.8304</v>
      </c>
    </row>
    <row r="4" spans="1:10" x14ac:dyDescent="0.25">
      <c r="C4" s="3" t="s">
        <v>4</v>
      </c>
      <c r="D4" s="4">
        <f>SUM(D2:D3)</f>
        <v>8.1379999999999999</v>
      </c>
    </row>
    <row r="10" spans="1:10" x14ac:dyDescent="0.25">
      <c r="D10" s="37"/>
    </row>
  </sheetData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1"/>
  <sheetViews>
    <sheetView tabSelected="1" zoomScale="96" zoomScaleNormal="96" workbookViewId="0">
      <selection activeCell="E20" sqref="E20"/>
    </sheetView>
  </sheetViews>
  <sheetFormatPr defaultRowHeight="15" x14ac:dyDescent="0.25"/>
  <cols>
    <col min="1" max="1" width="32.28515625" customWidth="1"/>
    <col min="2" max="2" width="15.42578125" customWidth="1"/>
    <col min="4" max="4" width="13.85546875" customWidth="1"/>
    <col min="6" max="6" width="13.5703125" customWidth="1"/>
    <col min="7" max="7" width="17.5703125" customWidth="1"/>
    <col min="9" max="9" width="12.140625" customWidth="1"/>
  </cols>
  <sheetData>
    <row r="2" spans="1:6" x14ac:dyDescent="0.25">
      <c r="A2" t="s">
        <v>72</v>
      </c>
      <c r="B2" t="s">
        <v>24</v>
      </c>
      <c r="C2" t="s">
        <v>73</v>
      </c>
      <c r="D2" t="s">
        <v>74</v>
      </c>
      <c r="E2" t="s">
        <v>75</v>
      </c>
      <c r="F2" t="s">
        <v>76</v>
      </c>
    </row>
    <row r="3" spans="1:6" x14ac:dyDescent="0.25">
      <c r="A3" t="s">
        <v>32</v>
      </c>
      <c r="B3" s="23">
        <f>SUM(D29:D68,I29,'CHURRASQUEIRA 01'!I2,'CHURRASQUEIRA 02'!J2)</f>
        <v>974.35900000000004</v>
      </c>
      <c r="C3">
        <f>B3*0.15</f>
        <v>146.15385000000001</v>
      </c>
      <c r="D3">
        <f>C3*2.5</f>
        <v>365.38462500000003</v>
      </c>
      <c r="E3">
        <v>15</v>
      </c>
      <c r="F3">
        <f>E3*D3</f>
        <v>5480.7693750000008</v>
      </c>
    </row>
    <row r="4" spans="1:6" x14ac:dyDescent="0.25">
      <c r="A4" t="s">
        <v>3</v>
      </c>
      <c r="B4">
        <f>SUM(PISO_QUADRAS_ALAMBRADO!C6,PISO_QUADRAS_ALAMBRADO!C4,PISO_QUADRAS_ALAMBRADO!C3,PISO_QUADRAS_ALAMBRADO!C2)</f>
        <v>1363.7199999999998</v>
      </c>
      <c r="C4">
        <f>B4*0.2</f>
        <v>272.74399999999997</v>
      </c>
      <c r="D4">
        <f>C4*2.5</f>
        <v>681.8599999999999</v>
      </c>
      <c r="E4">
        <f>E3</f>
        <v>15</v>
      </c>
      <c r="F4">
        <f>E4*D4</f>
        <v>10227.899999999998</v>
      </c>
    </row>
    <row r="5" spans="1:6" x14ac:dyDescent="0.25">
      <c r="A5" t="s">
        <v>80</v>
      </c>
      <c r="C5">
        <v>35.130000000000003</v>
      </c>
      <c r="D5">
        <f>C5*2.5</f>
        <v>87.825000000000003</v>
      </c>
      <c r="E5">
        <f>E4</f>
        <v>15</v>
      </c>
      <c r="F5">
        <f>E5*D5</f>
        <v>1317.375</v>
      </c>
    </row>
    <row r="6" spans="1:6" x14ac:dyDescent="0.25">
      <c r="A6" t="s">
        <v>81</v>
      </c>
      <c r="B6">
        <v>1500</v>
      </c>
      <c r="C6">
        <f>B6*0.15</f>
        <v>225</v>
      </c>
      <c r="D6">
        <f>C6*2.5</f>
        <v>562.5</v>
      </c>
      <c r="E6">
        <f>E5</f>
        <v>15</v>
      </c>
      <c r="F6">
        <f>E6*D6</f>
        <v>8437.5</v>
      </c>
    </row>
    <row r="7" spans="1:6" x14ac:dyDescent="0.25">
      <c r="F7">
        <f>SUM(F3:F6)</f>
        <v>25463.544374999998</v>
      </c>
    </row>
    <row r="28" spans="1:9" hidden="1" x14ac:dyDescent="0.25">
      <c r="A28" t="s">
        <v>25</v>
      </c>
      <c r="B28" t="s">
        <v>22</v>
      </c>
      <c r="C28" t="s">
        <v>23</v>
      </c>
      <c r="D28" t="s">
        <v>10</v>
      </c>
      <c r="F28" s="3" t="s">
        <v>25</v>
      </c>
      <c r="G28" s="3" t="s">
        <v>22</v>
      </c>
      <c r="H28" s="3" t="s">
        <v>23</v>
      </c>
      <c r="I28" s="3" t="s">
        <v>10</v>
      </c>
    </row>
    <row r="29" spans="1:9" hidden="1" x14ac:dyDescent="0.25">
      <c r="A29" t="s">
        <v>32</v>
      </c>
      <c r="B29" s="24">
        <v>1.5</v>
      </c>
      <c r="C29">
        <v>2.78</v>
      </c>
      <c r="D29" s="24">
        <f>B:B*C:C</f>
        <v>4.17</v>
      </c>
      <c r="F29" s="3" t="s">
        <v>47</v>
      </c>
      <c r="G29" s="20">
        <f>2.9*3.35</f>
        <v>9.7149999999999999</v>
      </c>
      <c r="H29" s="1">
        <v>2.5</v>
      </c>
      <c r="I29" s="20">
        <f>G:G*H:H</f>
        <v>24.287500000000001</v>
      </c>
    </row>
    <row r="30" spans="1:9" hidden="1" x14ac:dyDescent="0.25">
      <c r="B30" s="24">
        <v>5.05</v>
      </c>
      <c r="C30">
        <v>2.78</v>
      </c>
      <c r="D30" s="24">
        <f>B:B*C:C</f>
        <v>14.038999999999998</v>
      </c>
    </row>
    <row r="31" spans="1:9" hidden="1" x14ac:dyDescent="0.25">
      <c r="B31" s="24">
        <v>0.85</v>
      </c>
      <c r="C31">
        <v>2.78</v>
      </c>
      <c r="D31" s="24">
        <f>B:B*C:C</f>
        <v>2.363</v>
      </c>
    </row>
    <row r="32" spans="1:9" hidden="1" x14ac:dyDescent="0.25">
      <c r="B32" s="24">
        <v>5.05</v>
      </c>
      <c r="C32">
        <v>2.78</v>
      </c>
      <c r="D32" s="24">
        <f>B:B*C:C</f>
        <v>14.038999999999998</v>
      </c>
    </row>
    <row r="33" spans="2:4" hidden="1" x14ac:dyDescent="0.25">
      <c r="B33" s="24">
        <v>6.2</v>
      </c>
      <c r="C33">
        <v>2.78</v>
      </c>
      <c r="D33" s="24">
        <f>B:B*C:C</f>
        <v>17.236000000000001</v>
      </c>
    </row>
    <row r="34" spans="2:4" hidden="1" x14ac:dyDescent="0.25">
      <c r="B34" s="24">
        <f>0.2+0.2+0.35+0.2+0.2</f>
        <v>1.1499999999999999</v>
      </c>
      <c r="C34">
        <v>2.78</v>
      </c>
      <c r="D34" s="24">
        <f>B:B*C:C</f>
        <v>3.1969999999999996</v>
      </c>
    </row>
    <row r="35" spans="2:4" hidden="1" x14ac:dyDescent="0.25">
      <c r="B35" s="25">
        <v>2.35</v>
      </c>
      <c r="C35" s="23">
        <v>2</v>
      </c>
      <c r="D35" s="24">
        <f>B:B*C:C</f>
        <v>4.7</v>
      </c>
    </row>
    <row r="36" spans="2:4" hidden="1" x14ac:dyDescent="0.25">
      <c r="B36" s="24">
        <v>5.05</v>
      </c>
      <c r="C36">
        <v>2.78</v>
      </c>
      <c r="D36" s="24">
        <f>B:B*C:C</f>
        <v>14.038999999999998</v>
      </c>
    </row>
    <row r="37" spans="2:4" hidden="1" x14ac:dyDescent="0.25">
      <c r="B37" s="24">
        <v>0.85</v>
      </c>
      <c r="C37">
        <v>2.78</v>
      </c>
      <c r="D37" s="24">
        <f>B:B*C:C</f>
        <v>2.363</v>
      </c>
    </row>
    <row r="38" spans="2:4" hidden="1" x14ac:dyDescent="0.25">
      <c r="B38" s="24">
        <v>1.65</v>
      </c>
      <c r="C38">
        <v>2.78</v>
      </c>
      <c r="D38" s="24">
        <f>B:B*C:C</f>
        <v>4.5869999999999997</v>
      </c>
    </row>
    <row r="39" spans="2:4" hidden="1" x14ac:dyDescent="0.25">
      <c r="B39" s="24">
        <v>3.05</v>
      </c>
      <c r="C39">
        <v>2.78</v>
      </c>
      <c r="D39" s="24">
        <f>B:B*C:C</f>
        <v>8.4789999999999992</v>
      </c>
    </row>
    <row r="40" spans="2:4" hidden="1" x14ac:dyDescent="0.25">
      <c r="B40" s="24">
        <v>6.3</v>
      </c>
      <c r="C40">
        <v>2.78</v>
      </c>
      <c r="D40" s="24">
        <f>B:B*C:C</f>
        <v>17.513999999999999</v>
      </c>
    </row>
    <row r="41" spans="2:4" hidden="1" x14ac:dyDescent="0.25">
      <c r="B41" s="24">
        <v>5.85</v>
      </c>
      <c r="C41">
        <v>2.78</v>
      </c>
      <c r="D41" s="24">
        <f>B:B*C:C</f>
        <v>16.262999999999998</v>
      </c>
    </row>
    <row r="42" spans="2:4" hidden="1" x14ac:dyDescent="0.25">
      <c r="B42" s="24">
        <f>0.7+0.55</f>
        <v>1.25</v>
      </c>
      <c r="C42">
        <v>2.78</v>
      </c>
      <c r="D42" s="24">
        <f>B:B*C:C</f>
        <v>3.4749999999999996</v>
      </c>
    </row>
    <row r="43" spans="2:4" hidden="1" x14ac:dyDescent="0.25">
      <c r="B43" s="25">
        <v>1.1000000000000001</v>
      </c>
      <c r="C43" s="23">
        <v>2</v>
      </c>
      <c r="D43" s="24">
        <f>B:B*C:C</f>
        <v>2.2000000000000002</v>
      </c>
    </row>
    <row r="44" spans="2:4" hidden="1" x14ac:dyDescent="0.25">
      <c r="B44" s="24">
        <v>3.05</v>
      </c>
      <c r="C44">
        <v>2.78</v>
      </c>
      <c r="D44" s="24">
        <f>B:B*C:C</f>
        <v>8.4789999999999992</v>
      </c>
    </row>
    <row r="45" spans="2:4" hidden="1" x14ac:dyDescent="0.25">
      <c r="B45" s="24">
        <v>3.45</v>
      </c>
      <c r="C45">
        <v>2.78</v>
      </c>
      <c r="D45" s="24">
        <f>B:B*C:C</f>
        <v>9.5909999999999993</v>
      </c>
    </row>
    <row r="46" spans="2:4" hidden="1" x14ac:dyDescent="0.25">
      <c r="B46" s="24">
        <v>1.55</v>
      </c>
      <c r="C46">
        <v>2.78</v>
      </c>
      <c r="D46" s="24">
        <f>B:B*C:C</f>
        <v>4.3090000000000002</v>
      </c>
    </row>
    <row r="47" spans="2:4" hidden="1" x14ac:dyDescent="0.25">
      <c r="B47" s="24">
        <v>5</v>
      </c>
      <c r="C47">
        <v>2.78</v>
      </c>
      <c r="D47" s="24">
        <f>B:B*C:C</f>
        <v>13.899999999999999</v>
      </c>
    </row>
    <row r="48" spans="2:4" hidden="1" x14ac:dyDescent="0.25">
      <c r="B48" s="24">
        <v>3.05</v>
      </c>
      <c r="C48">
        <v>2.78</v>
      </c>
      <c r="D48" s="24">
        <f>B:B*C:C</f>
        <v>8.4789999999999992</v>
      </c>
    </row>
    <row r="49" spans="1:4" hidden="1" x14ac:dyDescent="0.25">
      <c r="B49" s="24">
        <v>4.5999999999999996</v>
      </c>
      <c r="C49">
        <v>2.78</v>
      </c>
      <c r="D49" s="24">
        <f>B:B*C:C</f>
        <v>12.787999999999998</v>
      </c>
    </row>
    <row r="50" spans="1:4" hidden="1" x14ac:dyDescent="0.25">
      <c r="B50" s="24">
        <f>0.2+0.2+0.35+0.2+0.2</f>
        <v>1.1499999999999999</v>
      </c>
      <c r="C50">
        <v>2.78</v>
      </c>
      <c r="D50" s="24">
        <f>B:B*C:C</f>
        <v>3.1969999999999996</v>
      </c>
    </row>
    <row r="51" spans="1:4" hidden="1" x14ac:dyDescent="0.25">
      <c r="B51" s="25">
        <v>2.35</v>
      </c>
      <c r="C51" s="23">
        <v>2</v>
      </c>
      <c r="D51" s="24">
        <f>B:B*C:C</f>
        <v>4.7</v>
      </c>
    </row>
    <row r="52" spans="1:4" hidden="1" x14ac:dyDescent="0.25">
      <c r="B52" s="24">
        <v>5</v>
      </c>
      <c r="C52">
        <v>2.78</v>
      </c>
      <c r="D52" s="24">
        <f>B:B*C:C</f>
        <v>13.899999999999999</v>
      </c>
    </row>
    <row r="53" spans="1:4" hidden="1" x14ac:dyDescent="0.25">
      <c r="B53" s="24">
        <v>6.8</v>
      </c>
      <c r="C53">
        <v>2.78</v>
      </c>
      <c r="D53" s="24">
        <f>B:B*C:C</f>
        <v>18.904</v>
      </c>
    </row>
    <row r="54" spans="1:4" hidden="1" x14ac:dyDescent="0.25">
      <c r="B54" s="24">
        <v>0.85</v>
      </c>
      <c r="C54">
        <v>2.78</v>
      </c>
      <c r="D54" s="24">
        <f>B:B*C:C</f>
        <v>2.363</v>
      </c>
    </row>
    <row r="55" spans="1:4" hidden="1" x14ac:dyDescent="0.25">
      <c r="B55" s="24">
        <v>51.43</v>
      </c>
      <c r="C55">
        <v>2.78</v>
      </c>
      <c r="D55" s="24">
        <f>B:B*C:C</f>
        <v>142.97539999999998</v>
      </c>
    </row>
    <row r="56" spans="1:4" hidden="1" x14ac:dyDescent="0.25">
      <c r="B56" s="24">
        <v>12.05</v>
      </c>
      <c r="C56">
        <v>2.78</v>
      </c>
      <c r="D56" s="24">
        <f>B:B*C:C</f>
        <v>33.499000000000002</v>
      </c>
    </row>
    <row r="57" spans="1:4" hidden="1" x14ac:dyDescent="0.25">
      <c r="A57" t="s">
        <v>50</v>
      </c>
      <c r="B57" s="38">
        <v>3.15</v>
      </c>
      <c r="C57">
        <v>3.06</v>
      </c>
      <c r="D57" s="24">
        <f>B:B*C:C</f>
        <v>9.6389999999999993</v>
      </c>
    </row>
    <row r="58" spans="1:4" hidden="1" x14ac:dyDescent="0.25">
      <c r="B58" s="38">
        <v>5.65</v>
      </c>
      <c r="C58">
        <v>3.06</v>
      </c>
      <c r="D58" s="24">
        <f>B:B*C:C</f>
        <v>17.289000000000001</v>
      </c>
    </row>
    <row r="59" spans="1:4" hidden="1" x14ac:dyDescent="0.25">
      <c r="B59" s="38">
        <v>3</v>
      </c>
      <c r="C59">
        <v>3.06</v>
      </c>
      <c r="D59" s="24">
        <f>B:B*C:C</f>
        <v>9.18</v>
      </c>
    </row>
    <row r="60" spans="1:4" hidden="1" x14ac:dyDescent="0.25">
      <c r="B60" s="38">
        <v>4.58</v>
      </c>
      <c r="C60">
        <v>3.06</v>
      </c>
      <c r="D60" s="24">
        <f>B:B*C:C</f>
        <v>14.014800000000001</v>
      </c>
    </row>
    <row r="61" spans="1:4" hidden="1" x14ac:dyDescent="0.25">
      <c r="B61" s="38">
        <v>4.17</v>
      </c>
      <c r="C61">
        <v>3.06</v>
      </c>
      <c r="D61" s="24">
        <f>B:B*C:C</f>
        <v>12.760199999999999</v>
      </c>
    </row>
    <row r="62" spans="1:4" hidden="1" x14ac:dyDescent="0.25">
      <c r="B62" s="38">
        <v>3.16</v>
      </c>
      <c r="C62">
        <v>3.06</v>
      </c>
      <c r="D62" s="24">
        <f>B:B*C:C</f>
        <v>9.6696000000000009</v>
      </c>
    </row>
    <row r="63" spans="1:4" hidden="1" x14ac:dyDescent="0.25">
      <c r="B63" s="38">
        <v>1.1399999999999999</v>
      </c>
      <c r="C63">
        <v>3.06</v>
      </c>
      <c r="D63" s="24">
        <f>B:B*C:C</f>
        <v>3.4883999999999999</v>
      </c>
    </row>
    <row r="64" spans="1:4" hidden="1" x14ac:dyDescent="0.25">
      <c r="B64" s="38">
        <v>3.03</v>
      </c>
      <c r="C64">
        <v>3.06</v>
      </c>
      <c r="D64" s="24">
        <f>B:B*C:C</f>
        <v>9.2717999999999989</v>
      </c>
    </row>
    <row r="65" spans="1:4" hidden="1" x14ac:dyDescent="0.25">
      <c r="A65" t="s">
        <v>49</v>
      </c>
      <c r="B65" s="26">
        <v>30.1</v>
      </c>
      <c r="C65" s="37">
        <v>1.88</v>
      </c>
      <c r="D65" s="24">
        <f>B:B*C:C</f>
        <v>56.588000000000001</v>
      </c>
    </row>
    <row r="66" spans="1:4" hidden="1" x14ac:dyDescent="0.25">
      <c r="B66" s="26">
        <v>43</v>
      </c>
      <c r="C66" s="37">
        <v>2.4500000000000002</v>
      </c>
      <c r="D66" s="24">
        <f>B:B*C:C</f>
        <v>105.35000000000001</v>
      </c>
    </row>
    <row r="67" spans="1:4" hidden="1" x14ac:dyDescent="0.25">
      <c r="B67" s="26">
        <v>82</v>
      </c>
      <c r="C67" s="37">
        <v>2.4500000000000002</v>
      </c>
      <c r="D67" s="24">
        <f>B:B*C:C</f>
        <v>200.9</v>
      </c>
    </row>
    <row r="68" spans="1:4" hidden="1" x14ac:dyDescent="0.25">
      <c r="B68" s="26">
        <v>30.95</v>
      </c>
      <c r="C68" s="37">
        <v>2.4500000000000002</v>
      </c>
      <c r="D68" s="24">
        <f>B:B*C:C</f>
        <v>75.827500000000001</v>
      </c>
    </row>
    <row r="69" spans="1:4" hidden="1" x14ac:dyDescent="0.25"/>
    <row r="70" spans="1:4" hidden="1" x14ac:dyDescent="0.25"/>
    <row r="71" spans="1:4" hidden="1" x14ac:dyDescent="0.25"/>
  </sheetData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opLeftCell="A19" zoomScale="96" zoomScaleNormal="96" workbookViewId="0">
      <selection activeCell="G31" sqref="G31"/>
    </sheetView>
  </sheetViews>
  <sheetFormatPr defaultRowHeight="15" x14ac:dyDescent="0.25"/>
  <cols>
    <col min="1" max="1" width="32.28515625" customWidth="1"/>
    <col min="2" max="2" width="15.42578125" customWidth="1"/>
    <col min="4" max="4" width="13.85546875" customWidth="1"/>
    <col min="6" max="6" width="13.5703125" customWidth="1"/>
    <col min="7" max="7" width="17.5703125" customWidth="1"/>
    <col min="9" max="9" width="12.140625" customWidth="1"/>
  </cols>
  <sheetData>
    <row r="1" spans="1:9" x14ac:dyDescent="0.25">
      <c r="A1" t="s">
        <v>25</v>
      </c>
      <c r="B1" t="s">
        <v>22</v>
      </c>
      <c r="C1" t="s">
        <v>23</v>
      </c>
      <c r="D1" t="s">
        <v>10</v>
      </c>
      <c r="F1" s="3" t="s">
        <v>25</v>
      </c>
      <c r="G1" s="3" t="s">
        <v>22</v>
      </c>
      <c r="H1" s="3" t="s">
        <v>23</v>
      </c>
      <c r="I1" s="3" t="s">
        <v>10</v>
      </c>
    </row>
    <row r="2" spans="1:9" x14ac:dyDescent="0.25">
      <c r="A2" t="s">
        <v>32</v>
      </c>
      <c r="B2" s="24">
        <v>1.5</v>
      </c>
      <c r="C2">
        <v>2.78</v>
      </c>
      <c r="D2" s="24">
        <f>B:B*C:C</f>
        <v>4.17</v>
      </c>
      <c r="F2" s="3" t="s">
        <v>47</v>
      </c>
      <c r="G2" s="20">
        <f>2.9*3.35</f>
        <v>9.7149999999999999</v>
      </c>
      <c r="H2" s="1">
        <v>2.5</v>
      </c>
      <c r="I2" s="20">
        <f>G:G*H:H</f>
        <v>24.287500000000001</v>
      </c>
    </row>
    <row r="3" spans="1:9" x14ac:dyDescent="0.25">
      <c r="B3" s="24">
        <v>5.05</v>
      </c>
      <c r="C3">
        <v>2.78</v>
      </c>
      <c r="D3" s="24">
        <f t="shared" ref="D3:D41" si="0">B:B*C:C</f>
        <v>14.038999999999998</v>
      </c>
    </row>
    <row r="4" spans="1:9" x14ac:dyDescent="0.25">
      <c r="B4" s="24">
        <v>0.85</v>
      </c>
      <c r="C4">
        <v>2.78</v>
      </c>
      <c r="D4" s="24">
        <f t="shared" si="0"/>
        <v>2.363</v>
      </c>
    </row>
    <row r="5" spans="1:9" x14ac:dyDescent="0.25">
      <c r="B5" s="24">
        <v>5.05</v>
      </c>
      <c r="C5">
        <v>2.78</v>
      </c>
      <c r="D5" s="24">
        <f t="shared" si="0"/>
        <v>14.038999999999998</v>
      </c>
    </row>
    <row r="6" spans="1:9" x14ac:dyDescent="0.25">
      <c r="B6" s="24">
        <v>6.2</v>
      </c>
      <c r="C6">
        <v>2.78</v>
      </c>
      <c r="D6" s="24">
        <f t="shared" si="0"/>
        <v>17.236000000000001</v>
      </c>
    </row>
    <row r="7" spans="1:9" x14ac:dyDescent="0.25">
      <c r="B7" s="24">
        <f>0.2+0.2+0.35+0.2+0.2</f>
        <v>1.1499999999999999</v>
      </c>
      <c r="C7">
        <v>2.78</v>
      </c>
      <c r="D7" s="24">
        <f t="shared" si="0"/>
        <v>3.1969999999999996</v>
      </c>
    </row>
    <row r="8" spans="1:9" x14ac:dyDescent="0.25">
      <c r="B8" s="25">
        <v>2.35</v>
      </c>
      <c r="C8" s="23">
        <v>2</v>
      </c>
      <c r="D8" s="24">
        <f t="shared" si="0"/>
        <v>4.7</v>
      </c>
    </row>
    <row r="9" spans="1:9" x14ac:dyDescent="0.25">
      <c r="B9" s="24">
        <v>5.05</v>
      </c>
      <c r="C9">
        <v>2.78</v>
      </c>
      <c r="D9" s="24">
        <f t="shared" si="0"/>
        <v>14.038999999999998</v>
      </c>
    </row>
    <row r="10" spans="1:9" x14ac:dyDescent="0.25">
      <c r="B10" s="24">
        <v>0.85</v>
      </c>
      <c r="C10">
        <v>2.78</v>
      </c>
      <c r="D10" s="24">
        <f t="shared" si="0"/>
        <v>2.363</v>
      </c>
    </row>
    <row r="11" spans="1:9" x14ac:dyDescent="0.25">
      <c r="B11" s="24">
        <v>1.65</v>
      </c>
      <c r="C11">
        <v>2.78</v>
      </c>
      <c r="D11" s="24">
        <f t="shared" si="0"/>
        <v>4.5869999999999997</v>
      </c>
    </row>
    <row r="12" spans="1:9" x14ac:dyDescent="0.25">
      <c r="B12" s="24">
        <v>3.05</v>
      </c>
      <c r="C12">
        <v>2.78</v>
      </c>
      <c r="D12" s="24">
        <f t="shared" si="0"/>
        <v>8.4789999999999992</v>
      </c>
    </row>
    <row r="13" spans="1:9" x14ac:dyDescent="0.25">
      <c r="B13" s="24">
        <v>6.3</v>
      </c>
      <c r="C13">
        <v>2.78</v>
      </c>
      <c r="D13" s="24">
        <f t="shared" si="0"/>
        <v>17.513999999999999</v>
      </c>
    </row>
    <row r="14" spans="1:9" x14ac:dyDescent="0.25">
      <c r="B14" s="24">
        <v>5.85</v>
      </c>
      <c r="C14">
        <v>2.78</v>
      </c>
      <c r="D14" s="24">
        <f t="shared" si="0"/>
        <v>16.262999999999998</v>
      </c>
    </row>
    <row r="15" spans="1:9" x14ac:dyDescent="0.25">
      <c r="B15" s="24">
        <f>0.7+0.55</f>
        <v>1.25</v>
      </c>
      <c r="C15">
        <v>2.78</v>
      </c>
      <c r="D15" s="24">
        <f t="shared" si="0"/>
        <v>3.4749999999999996</v>
      </c>
    </row>
    <row r="16" spans="1:9" x14ac:dyDescent="0.25">
      <c r="B16" s="25">
        <v>1.1000000000000001</v>
      </c>
      <c r="C16" s="23">
        <v>2</v>
      </c>
      <c r="D16" s="24">
        <f t="shared" si="0"/>
        <v>2.2000000000000002</v>
      </c>
    </row>
    <row r="17" spans="1:4" x14ac:dyDescent="0.25">
      <c r="B17" s="24">
        <v>3.05</v>
      </c>
      <c r="C17">
        <v>2.78</v>
      </c>
      <c r="D17" s="24">
        <f t="shared" si="0"/>
        <v>8.4789999999999992</v>
      </c>
    </row>
    <row r="18" spans="1:4" x14ac:dyDescent="0.25">
      <c r="B18" s="24">
        <v>3.45</v>
      </c>
      <c r="C18">
        <v>2.78</v>
      </c>
      <c r="D18" s="24">
        <f t="shared" si="0"/>
        <v>9.5909999999999993</v>
      </c>
    </row>
    <row r="19" spans="1:4" x14ac:dyDescent="0.25">
      <c r="B19" s="24">
        <v>1.55</v>
      </c>
      <c r="C19">
        <v>2.78</v>
      </c>
      <c r="D19" s="24">
        <f t="shared" si="0"/>
        <v>4.3090000000000002</v>
      </c>
    </row>
    <row r="20" spans="1:4" x14ac:dyDescent="0.25">
      <c r="B20" s="24">
        <v>5</v>
      </c>
      <c r="C20">
        <v>2.78</v>
      </c>
      <c r="D20" s="24">
        <f t="shared" si="0"/>
        <v>13.899999999999999</v>
      </c>
    </row>
    <row r="21" spans="1:4" x14ac:dyDescent="0.25">
      <c r="B21" s="24">
        <v>3.05</v>
      </c>
      <c r="C21">
        <v>2.78</v>
      </c>
      <c r="D21" s="24">
        <f t="shared" si="0"/>
        <v>8.4789999999999992</v>
      </c>
    </row>
    <row r="22" spans="1:4" x14ac:dyDescent="0.25">
      <c r="B22" s="24">
        <v>4.5999999999999996</v>
      </c>
      <c r="C22">
        <v>2.78</v>
      </c>
      <c r="D22" s="24">
        <f t="shared" si="0"/>
        <v>12.787999999999998</v>
      </c>
    </row>
    <row r="23" spans="1:4" x14ac:dyDescent="0.25">
      <c r="B23" s="24">
        <f>0.2+0.2+0.35+0.2+0.2</f>
        <v>1.1499999999999999</v>
      </c>
      <c r="C23">
        <v>2.78</v>
      </c>
      <c r="D23" s="24">
        <f t="shared" si="0"/>
        <v>3.1969999999999996</v>
      </c>
    </row>
    <row r="24" spans="1:4" x14ac:dyDescent="0.25">
      <c r="B24" s="25">
        <v>2.35</v>
      </c>
      <c r="C24" s="23">
        <v>2</v>
      </c>
      <c r="D24" s="24">
        <f t="shared" si="0"/>
        <v>4.7</v>
      </c>
    </row>
    <row r="25" spans="1:4" x14ac:dyDescent="0.25">
      <c r="B25" s="24">
        <v>5</v>
      </c>
      <c r="C25">
        <v>2.78</v>
      </c>
      <c r="D25" s="24">
        <f t="shared" si="0"/>
        <v>13.899999999999999</v>
      </c>
    </row>
    <row r="26" spans="1:4" x14ac:dyDescent="0.25">
      <c r="B26" s="24">
        <v>6.8</v>
      </c>
      <c r="C26">
        <v>2.78</v>
      </c>
      <c r="D26" s="24">
        <f t="shared" si="0"/>
        <v>18.904</v>
      </c>
    </row>
    <row r="27" spans="1:4" x14ac:dyDescent="0.25">
      <c r="B27" s="24">
        <v>0.85</v>
      </c>
      <c r="C27">
        <v>2.78</v>
      </c>
      <c r="D27" s="24">
        <f t="shared" si="0"/>
        <v>2.363</v>
      </c>
    </row>
    <row r="28" spans="1:4" x14ac:dyDescent="0.25">
      <c r="B28" s="24">
        <v>51.43</v>
      </c>
      <c r="C28">
        <v>2.78</v>
      </c>
      <c r="D28" s="24">
        <f t="shared" si="0"/>
        <v>142.97539999999998</v>
      </c>
    </row>
    <row r="29" spans="1:4" x14ac:dyDescent="0.25">
      <c r="B29" s="24">
        <v>12.05</v>
      </c>
      <c r="C29">
        <v>2.78</v>
      </c>
      <c r="D29" s="24">
        <f t="shared" si="0"/>
        <v>33.499000000000002</v>
      </c>
    </row>
    <row r="30" spans="1:4" x14ac:dyDescent="0.25">
      <c r="A30" t="s">
        <v>50</v>
      </c>
      <c r="B30" s="38">
        <v>3.15</v>
      </c>
      <c r="C30">
        <v>3.06</v>
      </c>
      <c r="D30" s="24">
        <f t="shared" si="0"/>
        <v>9.6389999999999993</v>
      </c>
    </row>
    <row r="31" spans="1:4" x14ac:dyDescent="0.25">
      <c r="B31" s="38">
        <v>5.65</v>
      </c>
      <c r="C31">
        <v>3.06</v>
      </c>
      <c r="D31" s="24">
        <f t="shared" si="0"/>
        <v>17.289000000000001</v>
      </c>
    </row>
    <row r="32" spans="1:4" x14ac:dyDescent="0.25">
      <c r="B32" s="38">
        <v>3</v>
      </c>
      <c r="C32">
        <v>3.06</v>
      </c>
      <c r="D32" s="24">
        <f t="shared" si="0"/>
        <v>9.18</v>
      </c>
    </row>
    <row r="33" spans="1:6" x14ac:dyDescent="0.25">
      <c r="B33" s="38">
        <v>4.58</v>
      </c>
      <c r="C33">
        <v>3.06</v>
      </c>
      <c r="D33" s="24">
        <f t="shared" si="0"/>
        <v>14.014800000000001</v>
      </c>
    </row>
    <row r="34" spans="1:6" x14ac:dyDescent="0.25">
      <c r="B34" s="38">
        <v>4.17</v>
      </c>
      <c r="C34">
        <v>3.06</v>
      </c>
      <c r="D34" s="24">
        <f t="shared" si="0"/>
        <v>12.760199999999999</v>
      </c>
    </row>
    <row r="35" spans="1:6" x14ac:dyDescent="0.25">
      <c r="B35" s="38">
        <v>3.16</v>
      </c>
      <c r="C35">
        <v>3.06</v>
      </c>
      <c r="D35" s="24">
        <f t="shared" si="0"/>
        <v>9.6696000000000009</v>
      </c>
    </row>
    <row r="36" spans="1:6" x14ac:dyDescent="0.25">
      <c r="B36" s="38">
        <v>1.1399999999999999</v>
      </c>
      <c r="C36">
        <v>3.06</v>
      </c>
      <c r="D36" s="24">
        <f t="shared" si="0"/>
        <v>3.4883999999999999</v>
      </c>
    </row>
    <row r="37" spans="1:6" x14ac:dyDescent="0.25">
      <c r="B37" s="38">
        <v>3.03</v>
      </c>
      <c r="C37">
        <v>3.06</v>
      </c>
      <c r="D37" s="24">
        <f t="shared" si="0"/>
        <v>9.2717999999999989</v>
      </c>
    </row>
    <row r="38" spans="1:6" x14ac:dyDescent="0.25">
      <c r="A38" t="s">
        <v>49</v>
      </c>
      <c r="B38" s="26">
        <v>30.1</v>
      </c>
      <c r="C38" s="37">
        <v>1.88</v>
      </c>
      <c r="D38" s="24">
        <f t="shared" si="0"/>
        <v>56.588000000000001</v>
      </c>
    </row>
    <row r="39" spans="1:6" x14ac:dyDescent="0.25">
      <c r="B39" s="26">
        <v>43</v>
      </c>
      <c r="C39" s="37">
        <v>2.4500000000000002</v>
      </c>
      <c r="D39" s="24">
        <f t="shared" si="0"/>
        <v>105.35000000000001</v>
      </c>
    </row>
    <row r="40" spans="1:6" x14ac:dyDescent="0.25">
      <c r="B40" s="26">
        <v>82</v>
      </c>
      <c r="C40" s="37">
        <v>2.4500000000000002</v>
      </c>
      <c r="D40" s="24">
        <f t="shared" si="0"/>
        <v>200.9</v>
      </c>
    </row>
    <row r="41" spans="1:6" x14ac:dyDescent="0.25">
      <c r="B41" s="26">
        <v>30.95</v>
      </c>
      <c r="C41" s="37">
        <v>2.4500000000000002</v>
      </c>
      <c r="D41" s="24">
        <f t="shared" si="0"/>
        <v>75.827500000000001</v>
      </c>
    </row>
    <row r="48" spans="1:6" x14ac:dyDescent="0.25">
      <c r="B48" t="s">
        <v>24</v>
      </c>
      <c r="C48" t="s">
        <v>73</v>
      </c>
      <c r="D48" t="s">
        <v>74</v>
      </c>
      <c r="E48" t="s">
        <v>75</v>
      </c>
      <c r="F48" t="s">
        <v>76</v>
      </c>
    </row>
    <row r="49" spans="1:6" x14ac:dyDescent="0.25">
      <c r="A49" t="s">
        <v>72</v>
      </c>
      <c r="B49" s="23">
        <f>SUM(D2:D41,I2,'CHURRASQUEIRA 01'!I2,'CHURRASQUEIRA 02'!J2)</f>
        <v>974.35900000000004</v>
      </c>
      <c r="C49">
        <f>B49*0.15</f>
        <v>146.15385000000001</v>
      </c>
      <c r="D49">
        <f>C49*2.5</f>
        <v>365.38462500000003</v>
      </c>
      <c r="E49">
        <v>15</v>
      </c>
      <c r="F49">
        <f>E49*D49</f>
        <v>5480.7693750000008</v>
      </c>
    </row>
    <row r="50" spans="1:6" x14ac:dyDescent="0.25">
      <c r="B50">
        <f>'ÁREA COBERTA'!B4</f>
        <v>689.38</v>
      </c>
      <c r="C50">
        <f>B50*0.2</f>
        <v>137.876</v>
      </c>
      <c r="D50">
        <f>C50*2.5</f>
        <v>344.69</v>
      </c>
      <c r="E50">
        <f>E49</f>
        <v>15</v>
      </c>
      <c r="F50">
        <f>E50*D50</f>
        <v>5170.3500000000004</v>
      </c>
    </row>
    <row r="51" spans="1:6" x14ac:dyDescent="0.25">
      <c r="F51">
        <f>SUM(F49:F50)</f>
        <v>10651.119375000002</v>
      </c>
    </row>
  </sheetData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1" sqref="A1:B1"/>
    </sheetView>
  </sheetViews>
  <sheetFormatPr defaultRowHeight="15" x14ac:dyDescent="0.25"/>
  <cols>
    <col min="1" max="1" width="24.7109375" customWidth="1"/>
    <col min="2" max="2" width="13.42578125" customWidth="1"/>
    <col min="3" max="3" width="15.5703125" customWidth="1"/>
  </cols>
  <sheetData>
    <row r="1" spans="1:2" x14ac:dyDescent="0.25">
      <c r="A1" s="3" t="s">
        <v>25</v>
      </c>
      <c r="B1" s="3" t="s">
        <v>35</v>
      </c>
    </row>
    <row r="2" spans="1:2" x14ac:dyDescent="0.25">
      <c r="A2" s="3" t="s">
        <v>36</v>
      </c>
      <c r="B2" s="3">
        <v>639.54999999999995</v>
      </c>
    </row>
    <row r="3" spans="1:2" x14ac:dyDescent="0.25">
      <c r="A3" s="3" t="s">
        <v>33</v>
      </c>
      <c r="B3" s="3">
        <v>49.83</v>
      </c>
    </row>
    <row r="4" spans="1:2" x14ac:dyDescent="0.25">
      <c r="A4" s="36" t="s">
        <v>4</v>
      </c>
      <c r="B4" s="3">
        <f>SUM(B2:B3)</f>
        <v>689.38</v>
      </c>
    </row>
  </sheetData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C2" activeCellId="3" sqref="C6 C4 C3 C2"/>
    </sheetView>
  </sheetViews>
  <sheetFormatPr defaultRowHeight="15" x14ac:dyDescent="0.25"/>
  <cols>
    <col min="1" max="1" width="12.85546875" customWidth="1"/>
    <col min="2" max="2" width="23.28515625" customWidth="1"/>
    <col min="3" max="3" width="12.42578125" customWidth="1"/>
    <col min="5" max="5" width="13.42578125" customWidth="1"/>
    <col min="7" max="7" width="16.42578125" customWidth="1"/>
    <col min="9" max="9" width="13.42578125" customWidth="1"/>
  </cols>
  <sheetData>
    <row r="1" spans="1:9" x14ac:dyDescent="0.25">
      <c r="A1" s="3" t="s">
        <v>25</v>
      </c>
      <c r="B1" s="3" t="s">
        <v>41</v>
      </c>
      <c r="C1" s="3" t="s">
        <v>35</v>
      </c>
      <c r="E1" s="3" t="s">
        <v>25</v>
      </c>
      <c r="F1" s="3" t="s">
        <v>41</v>
      </c>
      <c r="G1" s="14" t="s">
        <v>22</v>
      </c>
      <c r="H1" s="14" t="s">
        <v>23</v>
      </c>
      <c r="I1" s="3" t="s">
        <v>35</v>
      </c>
    </row>
    <row r="2" spans="1:9" x14ac:dyDescent="0.25">
      <c r="A2" s="3" t="s">
        <v>3</v>
      </c>
      <c r="B2" s="3" t="s">
        <v>42</v>
      </c>
      <c r="C2" s="3">
        <v>119.83</v>
      </c>
      <c r="E2" s="3" t="s">
        <v>46</v>
      </c>
      <c r="F2" s="3"/>
      <c r="G2" s="20">
        <v>85</v>
      </c>
      <c r="H2" s="20">
        <v>3.1</v>
      </c>
      <c r="I2" s="20">
        <f>G:G*H:H</f>
        <v>263.5</v>
      </c>
    </row>
    <row r="3" spans="1:9" x14ac:dyDescent="0.25">
      <c r="A3" s="3"/>
      <c r="B3" s="3" t="s">
        <v>45</v>
      </c>
      <c r="C3" s="3">
        <v>523.6</v>
      </c>
      <c r="G3" s="20">
        <v>22</v>
      </c>
      <c r="H3" s="3">
        <v>1.66</v>
      </c>
      <c r="I3" s="1">
        <f>G3*H3</f>
        <v>36.519999999999996</v>
      </c>
    </row>
    <row r="4" spans="1:9" x14ac:dyDescent="0.25">
      <c r="A4" s="3"/>
      <c r="B4" s="3" t="s">
        <v>43</v>
      </c>
      <c r="C4" s="3">
        <v>523.6</v>
      </c>
      <c r="H4" s="3" t="s">
        <v>4</v>
      </c>
      <c r="I4" s="20">
        <f>SUM(I2:I3)</f>
        <v>300.02</v>
      </c>
    </row>
    <row r="5" spans="1:9" x14ac:dyDescent="0.25">
      <c r="A5" s="3"/>
      <c r="B5" s="3" t="s">
        <v>44</v>
      </c>
      <c r="C5" s="3">
        <v>1469.16</v>
      </c>
      <c r="E5" t="s">
        <v>71</v>
      </c>
      <c r="G5">
        <f>(G3+G2)/2.5</f>
        <v>42.8</v>
      </c>
    </row>
    <row r="6" spans="1:9" x14ac:dyDescent="0.25">
      <c r="B6" s="14" t="s">
        <v>33</v>
      </c>
      <c r="C6" s="14">
        <v>196.69</v>
      </c>
    </row>
    <row r="7" spans="1:9" x14ac:dyDescent="0.25">
      <c r="B7" s="14" t="s">
        <v>52</v>
      </c>
      <c r="C7" s="3">
        <f>SUM(C2:C6)</f>
        <v>2832.8800000000006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zoomScale="85" zoomScaleNormal="85" workbookViewId="0">
      <selection activeCell="A24" sqref="A24"/>
    </sheetView>
  </sheetViews>
  <sheetFormatPr defaultRowHeight="15" x14ac:dyDescent="0.25"/>
  <cols>
    <col min="1" max="1" width="33.85546875" customWidth="1"/>
    <col min="2" max="2" width="12.42578125" customWidth="1"/>
    <col min="4" max="4" width="15.28515625" customWidth="1"/>
  </cols>
  <sheetData>
    <row r="1" spans="1:4" x14ac:dyDescent="0.25">
      <c r="A1" s="1" t="s">
        <v>9</v>
      </c>
      <c r="B1" s="1" t="s">
        <v>8</v>
      </c>
      <c r="C1" s="1" t="s">
        <v>16</v>
      </c>
      <c r="D1" s="1" t="s">
        <v>2</v>
      </c>
    </row>
    <row r="2" spans="1:4" x14ac:dyDescent="0.25">
      <c r="A2" s="2" t="s">
        <v>11</v>
      </c>
      <c r="B2" s="5">
        <v>22.72</v>
      </c>
      <c r="C2" s="3">
        <v>16.91</v>
      </c>
      <c r="D2" s="4">
        <f>B:B+C:C</f>
        <v>39.629999999999995</v>
      </c>
    </row>
    <row r="3" spans="1:4" x14ac:dyDescent="0.25">
      <c r="A3" s="2" t="s">
        <v>12</v>
      </c>
      <c r="B3" s="5">
        <v>22.72</v>
      </c>
      <c r="C3" s="3">
        <v>18.43</v>
      </c>
      <c r="D3" s="4">
        <f t="shared" ref="D3:D6" si="0">B:B+C:C</f>
        <v>41.15</v>
      </c>
    </row>
    <row r="4" spans="1:4" x14ac:dyDescent="0.25">
      <c r="A4" s="2" t="s">
        <v>13</v>
      </c>
      <c r="B4" s="5">
        <v>20.18</v>
      </c>
      <c r="C4" s="3">
        <v>17.84</v>
      </c>
      <c r="D4" s="4">
        <f t="shared" si="0"/>
        <v>38.019999999999996</v>
      </c>
    </row>
    <row r="5" spans="1:4" x14ac:dyDescent="0.25">
      <c r="A5" s="2" t="s">
        <v>14</v>
      </c>
      <c r="B5" s="5">
        <v>17.25</v>
      </c>
      <c r="C5" s="3">
        <v>15.25</v>
      </c>
      <c r="D5" s="4">
        <f t="shared" si="0"/>
        <v>32.5</v>
      </c>
    </row>
    <row r="6" spans="1:4" x14ac:dyDescent="0.25">
      <c r="A6" s="2" t="s">
        <v>15</v>
      </c>
      <c r="B6" s="5">
        <v>17.25</v>
      </c>
      <c r="C6" s="3">
        <v>15.25</v>
      </c>
      <c r="D6" s="4">
        <f t="shared" si="0"/>
        <v>32.5</v>
      </c>
    </row>
    <row r="7" spans="1:4" x14ac:dyDescent="0.25">
      <c r="C7" s="3" t="s">
        <v>4</v>
      </c>
      <c r="D7" s="6">
        <f>SUM(D2:D6)</f>
        <v>183.8</v>
      </c>
    </row>
    <row r="11" spans="1:4" x14ac:dyDescent="0.25">
      <c r="A11" s="54" t="s">
        <v>51</v>
      </c>
      <c r="B11" s="54"/>
    </row>
    <row r="12" spans="1:4" x14ac:dyDescent="0.25">
      <c r="A12" s="41" t="s">
        <v>53</v>
      </c>
      <c r="B12" s="41" t="s">
        <v>54</v>
      </c>
    </row>
    <row r="14" spans="1:4" x14ac:dyDescent="0.25">
      <c r="A14" t="s">
        <v>67</v>
      </c>
    </row>
    <row r="16" spans="1:4" x14ac:dyDescent="0.25">
      <c r="A16">
        <f>709.78+47.6</f>
        <v>757.38</v>
      </c>
      <c r="B16">
        <f>0.15*A16</f>
        <v>113.607</v>
      </c>
      <c r="C16">
        <f>(A16^2+B16^2)^0.5</f>
        <v>765.85312877143747</v>
      </c>
      <c r="D16">
        <f>C16/A16</f>
        <v>1.0111874208078342</v>
      </c>
    </row>
    <row r="18" spans="1:1" x14ac:dyDescent="0.25">
      <c r="A18" t="s">
        <v>66</v>
      </c>
    </row>
    <row r="19" spans="1:1" x14ac:dyDescent="0.25">
      <c r="A19">
        <f>C16</f>
        <v>765.85312877143747</v>
      </c>
    </row>
    <row r="22" spans="1:1" x14ac:dyDescent="0.25">
      <c r="A22" t="s">
        <v>68</v>
      </c>
    </row>
    <row r="23" spans="1:1" x14ac:dyDescent="0.25">
      <c r="A23">
        <f>6*52.52*0.2</f>
        <v>63.024000000000001</v>
      </c>
    </row>
  </sheetData>
  <mergeCells count="1">
    <mergeCell ref="A11:B11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C8" sqref="C8:E8"/>
    </sheetView>
  </sheetViews>
  <sheetFormatPr defaultRowHeight="15" x14ac:dyDescent="0.25"/>
  <cols>
    <col min="1" max="1" width="33.5703125" customWidth="1"/>
    <col min="2" max="2" width="11.85546875" customWidth="1"/>
    <col min="3" max="3" width="19.42578125" customWidth="1"/>
    <col min="4" max="4" width="13.85546875" customWidth="1"/>
    <col min="5" max="5" width="14.42578125" customWidth="1"/>
    <col min="6" max="6" width="23" customWidth="1"/>
    <col min="7" max="7" width="21.28515625" customWidth="1"/>
  </cols>
  <sheetData>
    <row r="1" spans="1:8" x14ac:dyDescent="0.25">
      <c r="A1" s="12" t="s">
        <v>9</v>
      </c>
      <c r="B1" s="1" t="s">
        <v>17</v>
      </c>
      <c r="C1" s="1" t="s">
        <v>18</v>
      </c>
      <c r="D1" s="1" t="s">
        <v>7</v>
      </c>
      <c r="E1" s="13" t="s">
        <v>19</v>
      </c>
      <c r="F1" s="13" t="s">
        <v>20</v>
      </c>
      <c r="G1" s="13" t="s">
        <v>21</v>
      </c>
      <c r="H1" s="10" t="s">
        <v>34</v>
      </c>
    </row>
    <row r="2" spans="1:8" x14ac:dyDescent="0.25">
      <c r="A2" s="7" t="s">
        <v>11</v>
      </c>
      <c r="B2" s="1">
        <v>3</v>
      </c>
      <c r="C2" s="1">
        <v>2</v>
      </c>
      <c r="D2" s="15">
        <v>1</v>
      </c>
      <c r="E2" s="1">
        <v>3</v>
      </c>
      <c r="F2" s="1">
        <v>0</v>
      </c>
      <c r="G2" s="1">
        <v>5</v>
      </c>
      <c r="H2" s="13">
        <v>0</v>
      </c>
    </row>
    <row r="3" spans="1:8" x14ac:dyDescent="0.25">
      <c r="A3" s="7" t="s">
        <v>12</v>
      </c>
      <c r="B3" s="1">
        <v>3</v>
      </c>
      <c r="C3" s="1">
        <v>2</v>
      </c>
      <c r="D3" s="15">
        <v>1</v>
      </c>
      <c r="E3" s="1">
        <v>3</v>
      </c>
      <c r="F3" s="1">
        <v>0</v>
      </c>
      <c r="G3" s="1">
        <v>5</v>
      </c>
      <c r="H3" s="13">
        <v>0</v>
      </c>
    </row>
    <row r="4" spans="1:8" x14ac:dyDescent="0.25">
      <c r="A4" s="2" t="s">
        <v>13</v>
      </c>
      <c r="B4" s="1">
        <v>4</v>
      </c>
      <c r="C4" s="1">
        <v>2</v>
      </c>
      <c r="D4" s="15">
        <v>1</v>
      </c>
      <c r="E4" s="1">
        <v>3</v>
      </c>
      <c r="F4" s="1">
        <v>0</v>
      </c>
      <c r="G4" s="1">
        <v>6</v>
      </c>
      <c r="H4" s="13">
        <v>0</v>
      </c>
    </row>
    <row r="5" spans="1:8" x14ac:dyDescent="0.25">
      <c r="A5" s="2" t="s">
        <v>14</v>
      </c>
      <c r="B5" s="1">
        <v>3</v>
      </c>
      <c r="C5" s="13">
        <v>2</v>
      </c>
      <c r="D5" s="15">
        <v>1</v>
      </c>
      <c r="E5" s="1">
        <v>0</v>
      </c>
      <c r="F5" s="1">
        <v>1</v>
      </c>
      <c r="G5" s="1">
        <v>5</v>
      </c>
      <c r="H5" s="13">
        <v>0</v>
      </c>
    </row>
    <row r="6" spans="1:8" x14ac:dyDescent="0.25">
      <c r="A6" s="2" t="s">
        <v>15</v>
      </c>
      <c r="B6" s="1">
        <v>3</v>
      </c>
      <c r="C6" s="13">
        <v>3</v>
      </c>
      <c r="D6" s="15">
        <v>0</v>
      </c>
      <c r="E6" s="1">
        <v>2</v>
      </c>
      <c r="F6" s="1">
        <v>0</v>
      </c>
      <c r="G6" s="1">
        <v>6</v>
      </c>
      <c r="H6" s="13">
        <v>0</v>
      </c>
    </row>
    <row r="7" spans="1:8" x14ac:dyDescent="0.25">
      <c r="A7" s="27" t="s">
        <v>33</v>
      </c>
      <c r="B7" s="10">
        <v>1</v>
      </c>
      <c r="C7" s="10">
        <v>1</v>
      </c>
      <c r="D7" s="31">
        <v>0</v>
      </c>
      <c r="E7" s="10">
        <v>1</v>
      </c>
      <c r="F7" s="10">
        <v>0</v>
      </c>
      <c r="G7" s="10">
        <v>0</v>
      </c>
      <c r="H7" s="13">
        <v>1</v>
      </c>
    </row>
    <row r="8" spans="1:8" x14ac:dyDescent="0.25">
      <c r="A8" s="17" t="s">
        <v>4</v>
      </c>
      <c r="B8" s="1">
        <f t="shared" ref="B8:H8" si="0">SUM(B2:B7)</f>
        <v>17</v>
      </c>
      <c r="C8" s="1">
        <f t="shared" si="0"/>
        <v>12</v>
      </c>
      <c r="D8" s="18">
        <f t="shared" si="0"/>
        <v>4</v>
      </c>
      <c r="E8" s="1">
        <f t="shared" si="0"/>
        <v>12</v>
      </c>
      <c r="F8" s="1">
        <f t="shared" si="0"/>
        <v>1</v>
      </c>
      <c r="G8" s="1">
        <f t="shared" si="0"/>
        <v>27</v>
      </c>
      <c r="H8" s="13">
        <f t="shared" si="0"/>
        <v>1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B23" sqref="B23"/>
    </sheetView>
  </sheetViews>
  <sheetFormatPr defaultRowHeight="15" x14ac:dyDescent="0.25"/>
  <cols>
    <col min="1" max="2" width="36.85546875" customWidth="1"/>
    <col min="3" max="3" width="27" customWidth="1"/>
    <col min="4" max="4" width="16.42578125" customWidth="1"/>
    <col min="6" max="6" width="14" customWidth="1"/>
  </cols>
  <sheetData>
    <row r="1" spans="1:7" x14ac:dyDescent="0.25">
      <c r="A1" s="12" t="s">
        <v>9</v>
      </c>
      <c r="B1" s="1"/>
      <c r="C1" s="1" t="s">
        <v>5</v>
      </c>
      <c r="D1" s="1" t="s">
        <v>6</v>
      </c>
      <c r="E1" s="48"/>
      <c r="F1" s="48"/>
      <c r="G1" s="8"/>
    </row>
    <row r="2" spans="1:7" x14ac:dyDescent="0.25">
      <c r="A2" s="7" t="s">
        <v>11</v>
      </c>
      <c r="B2" s="2"/>
      <c r="C2" s="1">
        <v>2</v>
      </c>
      <c r="D2" s="1">
        <v>2</v>
      </c>
      <c r="E2" s="8"/>
      <c r="F2" s="8"/>
      <c r="G2" s="8"/>
    </row>
    <row r="3" spans="1:7" x14ac:dyDescent="0.25">
      <c r="A3" s="7" t="s">
        <v>12</v>
      </c>
      <c r="B3" s="2"/>
      <c r="C3" s="1">
        <v>1</v>
      </c>
      <c r="D3" s="1">
        <v>5</v>
      </c>
      <c r="E3" s="8"/>
      <c r="F3" s="8"/>
      <c r="G3" s="8"/>
    </row>
    <row r="4" spans="1:7" x14ac:dyDescent="0.25">
      <c r="A4" s="2" t="s">
        <v>13</v>
      </c>
      <c r="B4" s="2"/>
      <c r="C4" s="1">
        <v>1</v>
      </c>
      <c r="D4" s="1">
        <v>4</v>
      </c>
      <c r="E4" s="8"/>
      <c r="F4" s="8"/>
      <c r="G4" s="8"/>
    </row>
    <row r="5" spans="1:7" x14ac:dyDescent="0.25">
      <c r="A5" s="2" t="s">
        <v>14</v>
      </c>
      <c r="B5" s="2"/>
      <c r="C5" s="1">
        <v>1</v>
      </c>
      <c r="D5" s="13">
        <v>4</v>
      </c>
      <c r="E5" s="8"/>
      <c r="F5" s="8"/>
      <c r="G5" s="8"/>
    </row>
    <row r="6" spans="1:7" x14ac:dyDescent="0.25">
      <c r="A6" s="2" t="s">
        <v>15</v>
      </c>
      <c r="B6" s="2"/>
      <c r="C6" s="1">
        <v>1</v>
      </c>
      <c r="D6" s="13">
        <v>4</v>
      </c>
      <c r="E6" s="8"/>
      <c r="F6" s="8"/>
      <c r="G6" s="8"/>
    </row>
    <row r="7" spans="1:7" x14ac:dyDescent="0.25">
      <c r="A7" s="27" t="s">
        <v>33</v>
      </c>
      <c r="B7" s="30"/>
      <c r="C7" s="13">
        <v>4</v>
      </c>
      <c r="D7" s="13">
        <v>4</v>
      </c>
      <c r="E7" s="8"/>
      <c r="F7" s="8"/>
      <c r="G7" s="8"/>
    </row>
    <row r="8" spans="1:7" x14ac:dyDescent="0.25">
      <c r="A8" s="17" t="s">
        <v>4</v>
      </c>
      <c r="B8" s="17"/>
      <c r="C8" s="1">
        <f>SUM(C2:C7)</f>
        <v>10</v>
      </c>
      <c r="D8" s="1">
        <f>SUM(D2:D7)</f>
        <v>23</v>
      </c>
      <c r="E8" s="8"/>
      <c r="F8" s="8"/>
      <c r="G8" s="8"/>
    </row>
    <row r="10" spans="1:7" x14ac:dyDescent="0.25">
      <c r="A10" s="44" t="s">
        <v>55</v>
      </c>
      <c r="B10" s="44" t="s">
        <v>61</v>
      </c>
      <c r="C10" s="45" t="s">
        <v>57</v>
      </c>
      <c r="D10" s="45" t="s">
        <v>58</v>
      </c>
      <c r="E10" s="45" t="s">
        <v>59</v>
      </c>
      <c r="F10" s="45" t="s">
        <v>63</v>
      </c>
    </row>
    <row r="11" spans="1:7" x14ac:dyDescent="0.25">
      <c r="A11" s="42" t="s">
        <v>56</v>
      </c>
      <c r="B11" s="42">
        <v>10</v>
      </c>
      <c r="C11" s="43">
        <v>0.8</v>
      </c>
      <c r="D11" s="1">
        <v>1.5</v>
      </c>
      <c r="E11" s="1">
        <f>C11*D11</f>
        <v>1.2000000000000002</v>
      </c>
      <c r="F11" s="3">
        <f>B11*E11</f>
        <v>12.000000000000002</v>
      </c>
    </row>
    <row r="12" spans="1:7" x14ac:dyDescent="0.25">
      <c r="A12" s="1" t="s">
        <v>60</v>
      </c>
      <c r="B12" s="1">
        <v>5</v>
      </c>
      <c r="C12" s="1">
        <v>0.8</v>
      </c>
      <c r="D12" s="1">
        <v>1</v>
      </c>
      <c r="E12" s="1">
        <f t="shared" ref="E12:E15" si="0">C12*D12</f>
        <v>0.8</v>
      </c>
      <c r="F12" s="3">
        <f t="shared" ref="F12:F15" si="1">B12*E12</f>
        <v>4</v>
      </c>
    </row>
    <row r="13" spans="1:7" x14ac:dyDescent="0.25">
      <c r="A13" s="1" t="s">
        <v>62</v>
      </c>
      <c r="B13" s="1">
        <v>6</v>
      </c>
      <c r="C13" s="1">
        <v>0.27</v>
      </c>
      <c r="D13" s="1">
        <v>1.5</v>
      </c>
      <c r="E13" s="1">
        <f t="shared" si="0"/>
        <v>0.40500000000000003</v>
      </c>
      <c r="F13" s="3">
        <f t="shared" si="1"/>
        <v>2.4300000000000002</v>
      </c>
    </row>
    <row r="14" spans="1:7" x14ac:dyDescent="0.25">
      <c r="A14" s="1" t="s">
        <v>64</v>
      </c>
      <c r="B14" s="1">
        <v>1</v>
      </c>
      <c r="C14" s="1">
        <v>1</v>
      </c>
      <c r="D14" s="1">
        <v>1.5</v>
      </c>
      <c r="E14" s="1">
        <f t="shared" si="0"/>
        <v>1.5</v>
      </c>
      <c r="F14" s="3">
        <f t="shared" si="1"/>
        <v>1.5</v>
      </c>
    </row>
    <row r="15" spans="1:7" x14ac:dyDescent="0.25">
      <c r="A15" s="1" t="s">
        <v>65</v>
      </c>
      <c r="B15" s="1">
        <v>1</v>
      </c>
      <c r="C15" s="1">
        <v>0.5</v>
      </c>
      <c r="D15" s="1">
        <v>0.5</v>
      </c>
      <c r="E15" s="1">
        <f t="shared" si="0"/>
        <v>0.25</v>
      </c>
      <c r="F15" s="3">
        <f t="shared" si="1"/>
        <v>0.25</v>
      </c>
      <c r="G15" s="8"/>
    </row>
    <row r="16" spans="1:7" x14ac:dyDescent="0.25">
      <c r="A16" s="16"/>
      <c r="B16" s="16"/>
      <c r="C16" s="16"/>
      <c r="D16" s="16"/>
      <c r="E16" s="46" t="s">
        <v>52</v>
      </c>
      <c r="F16" s="47">
        <f>SUM(F11:F15)</f>
        <v>20.18</v>
      </c>
      <c r="G16" s="8"/>
    </row>
    <row r="17" spans="1:7" x14ac:dyDescent="0.25">
      <c r="A17" s="16"/>
      <c r="B17" s="16"/>
      <c r="C17" s="16"/>
      <c r="D17" s="16"/>
      <c r="E17" s="16"/>
      <c r="F17" s="8"/>
      <c r="G17" s="8"/>
    </row>
    <row r="18" spans="1:7" x14ac:dyDescent="0.25">
      <c r="A18" s="16"/>
      <c r="B18" s="16"/>
      <c r="C18" s="16"/>
      <c r="D18" s="16"/>
      <c r="E18" s="16"/>
      <c r="F18" s="8"/>
      <c r="G18" s="8"/>
    </row>
    <row r="19" spans="1:7" x14ac:dyDescent="0.25">
      <c r="A19" s="16"/>
      <c r="B19" s="16"/>
      <c r="C19" s="16"/>
      <c r="D19" s="16"/>
      <c r="E19" s="16"/>
      <c r="F19" s="8"/>
      <c r="G19" s="8"/>
    </row>
    <row r="20" spans="1:7" x14ac:dyDescent="0.25">
      <c r="A20" s="16"/>
      <c r="B20" s="16"/>
      <c r="C20" s="16"/>
      <c r="D20" s="16"/>
      <c r="E20" s="16"/>
      <c r="F20" s="8"/>
      <c r="G20" s="8"/>
    </row>
    <row r="21" spans="1:7" x14ac:dyDescent="0.25">
      <c r="A21" s="16" t="s">
        <v>69</v>
      </c>
      <c r="B21" s="16" t="s">
        <v>70</v>
      </c>
      <c r="C21" s="16"/>
      <c r="D21" s="16"/>
      <c r="E21" s="16"/>
      <c r="F21" s="8"/>
      <c r="G21" s="8"/>
    </row>
    <row r="22" spans="1:7" x14ac:dyDescent="0.25">
      <c r="A22" s="8"/>
      <c r="B22" s="8">
        <f>0.7*2.1*10</f>
        <v>14.7</v>
      </c>
      <c r="C22" s="8"/>
      <c r="D22" s="8"/>
      <c r="E22" s="8"/>
      <c r="F22" s="8"/>
      <c r="G22" s="8"/>
    </row>
  </sheetData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6" sqref="B6"/>
    </sheetView>
  </sheetViews>
  <sheetFormatPr defaultRowHeight="15" x14ac:dyDescent="0.25"/>
  <cols>
    <col min="1" max="1" width="36.7109375" customWidth="1"/>
    <col min="2" max="2" width="22" customWidth="1"/>
  </cols>
  <sheetData>
    <row r="1" spans="1:2" x14ac:dyDescent="0.25">
      <c r="A1" s="1" t="s">
        <v>9</v>
      </c>
      <c r="B1" s="1" t="s">
        <v>24</v>
      </c>
    </row>
    <row r="2" spans="1:2" x14ac:dyDescent="0.25">
      <c r="A2" s="2" t="s">
        <v>77</v>
      </c>
      <c r="B2" s="20">
        <f>0.3^2*3.14/4*3*35</f>
        <v>7.4182500000000013</v>
      </c>
    </row>
    <row r="3" spans="1:2" x14ac:dyDescent="0.25">
      <c r="A3" s="2" t="s">
        <v>78</v>
      </c>
      <c r="B3" s="20">
        <f>0.2*0.4*SUM(ALVENARIA!B2:B29,49.77*3+14.76*2)</f>
        <v>26.112800000000004</v>
      </c>
    </row>
    <row r="4" spans="1:2" x14ac:dyDescent="0.25">
      <c r="A4" s="2" t="s">
        <v>79</v>
      </c>
      <c r="B4" s="20">
        <f>0.8+0.8</f>
        <v>1.6</v>
      </c>
    </row>
    <row r="5" spans="1:2" x14ac:dyDescent="0.25">
      <c r="A5" s="22" t="s">
        <v>4</v>
      </c>
      <c r="B5" s="20">
        <f>SUM(B2:B4)</f>
        <v>35.131050000000009</v>
      </c>
    </row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11" sqref="B11"/>
    </sheetView>
  </sheetViews>
  <sheetFormatPr defaultRowHeight="15" x14ac:dyDescent="0.25"/>
  <cols>
    <col min="1" max="1" width="36.7109375" customWidth="1"/>
    <col min="2" max="2" width="22" customWidth="1"/>
    <col min="4" max="4" width="13.5703125" customWidth="1"/>
  </cols>
  <sheetData>
    <row r="1" spans="1:4" x14ac:dyDescent="0.25">
      <c r="A1" s="1" t="s">
        <v>9</v>
      </c>
      <c r="B1" s="1" t="s">
        <v>24</v>
      </c>
      <c r="C1" s="1" t="s">
        <v>23</v>
      </c>
      <c r="D1" s="13" t="s">
        <v>2</v>
      </c>
    </row>
    <row r="2" spans="1:4" x14ac:dyDescent="0.25">
      <c r="A2" s="2" t="s">
        <v>11</v>
      </c>
      <c r="B2" s="20">
        <f>0.8+1.36</f>
        <v>2.16</v>
      </c>
      <c r="C2" s="20">
        <v>0.5</v>
      </c>
      <c r="D2" s="20">
        <f>B:B*C:C</f>
        <v>1.08</v>
      </c>
    </row>
    <row r="3" spans="1:4" x14ac:dyDescent="0.25">
      <c r="A3" s="2" t="s">
        <v>12</v>
      </c>
      <c r="B3" s="20">
        <f>0.8+1.36</f>
        <v>2.16</v>
      </c>
      <c r="C3" s="20">
        <v>0.5</v>
      </c>
      <c r="D3" s="20">
        <f t="shared" ref="D3:D6" si="0">B:B*C:C</f>
        <v>1.08</v>
      </c>
    </row>
    <row r="4" spans="1:4" x14ac:dyDescent="0.25">
      <c r="A4" s="2" t="s">
        <v>13</v>
      </c>
      <c r="B4" s="20">
        <f>0.8+0.8</f>
        <v>1.6</v>
      </c>
      <c r="C4" s="20">
        <v>0.5</v>
      </c>
      <c r="D4" s="20">
        <f t="shared" si="0"/>
        <v>0.8</v>
      </c>
    </row>
    <row r="5" spans="1:4" x14ac:dyDescent="0.25">
      <c r="A5" s="2" t="s">
        <v>14</v>
      </c>
      <c r="B5" s="21">
        <v>1.6</v>
      </c>
      <c r="C5" s="20">
        <v>0.5</v>
      </c>
      <c r="D5" s="20">
        <f t="shared" si="0"/>
        <v>0.8</v>
      </c>
    </row>
    <row r="6" spans="1:4" x14ac:dyDescent="0.25">
      <c r="A6" s="2" t="s">
        <v>15</v>
      </c>
      <c r="B6" s="21">
        <v>1.6</v>
      </c>
      <c r="C6" s="20">
        <v>0.5</v>
      </c>
      <c r="D6" s="20">
        <f t="shared" si="0"/>
        <v>0.8</v>
      </c>
    </row>
    <row r="7" spans="1:4" x14ac:dyDescent="0.25">
      <c r="A7" s="19"/>
      <c r="B7" s="16"/>
      <c r="C7" s="22" t="s">
        <v>4</v>
      </c>
      <c r="D7" s="20">
        <f>SUM(D2:D6)</f>
        <v>4.5599999999999996</v>
      </c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G13" sqref="G13"/>
    </sheetView>
  </sheetViews>
  <sheetFormatPr defaultRowHeight="15" x14ac:dyDescent="0.25"/>
  <cols>
    <col min="1" max="1" width="35.140625" customWidth="1"/>
    <col min="2" max="2" width="14.28515625" customWidth="1"/>
  </cols>
  <sheetData>
    <row r="1" spans="1:2" x14ac:dyDescent="0.25">
      <c r="A1" s="1" t="s">
        <v>9</v>
      </c>
      <c r="B1" s="14" t="s">
        <v>1</v>
      </c>
    </row>
    <row r="2" spans="1:2" x14ac:dyDescent="0.25">
      <c r="A2" s="2" t="s">
        <v>11</v>
      </c>
      <c r="B2" s="14">
        <v>4</v>
      </c>
    </row>
    <row r="3" spans="1:2" x14ac:dyDescent="0.25">
      <c r="A3" s="2" t="s">
        <v>12</v>
      </c>
      <c r="B3" s="14">
        <v>4</v>
      </c>
    </row>
    <row r="4" spans="1:2" x14ac:dyDescent="0.25">
      <c r="A4" s="2" t="s">
        <v>13</v>
      </c>
      <c r="B4" s="14">
        <v>4</v>
      </c>
    </row>
    <row r="5" spans="1:2" x14ac:dyDescent="0.25">
      <c r="A5" s="2" t="s">
        <v>14</v>
      </c>
      <c r="B5" s="14">
        <v>4</v>
      </c>
    </row>
    <row r="6" spans="1:2" x14ac:dyDescent="0.25">
      <c r="A6" s="2" t="s">
        <v>15</v>
      </c>
      <c r="B6" s="14">
        <v>3</v>
      </c>
    </row>
    <row r="7" spans="1:2" x14ac:dyDescent="0.25">
      <c r="A7" s="30" t="s">
        <v>28</v>
      </c>
      <c r="B7" s="14">
        <v>6</v>
      </c>
    </row>
    <row r="8" spans="1:2" x14ac:dyDescent="0.25">
      <c r="A8" s="30" t="s">
        <v>48</v>
      </c>
      <c r="B8" s="49">
        <v>17</v>
      </c>
    </row>
    <row r="9" spans="1:2" x14ac:dyDescent="0.25">
      <c r="A9" s="30" t="s">
        <v>33</v>
      </c>
      <c r="B9" s="3">
        <v>3</v>
      </c>
    </row>
    <row r="10" spans="1:2" x14ac:dyDescent="0.25">
      <c r="A10" s="50" t="s">
        <v>52</v>
      </c>
      <c r="B10" s="47">
        <f>SUM(B2:B9)</f>
        <v>45</v>
      </c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F27" sqref="F27"/>
    </sheetView>
  </sheetViews>
  <sheetFormatPr defaultRowHeight="15" x14ac:dyDescent="0.25"/>
  <cols>
    <col min="1" max="1" width="36.140625" customWidth="1"/>
    <col min="2" max="2" width="22.42578125" customWidth="1"/>
    <col min="4" max="4" width="13" customWidth="1"/>
  </cols>
  <sheetData>
    <row r="1" spans="1:4" x14ac:dyDescent="0.25">
      <c r="A1" s="1" t="s">
        <v>9</v>
      </c>
      <c r="B1" s="1" t="s">
        <v>22</v>
      </c>
      <c r="C1" s="13" t="s">
        <v>23</v>
      </c>
      <c r="D1" s="1" t="s">
        <v>2</v>
      </c>
    </row>
    <row r="2" spans="1:4" x14ac:dyDescent="0.25">
      <c r="A2" s="2" t="s">
        <v>11</v>
      </c>
      <c r="B2" s="1">
        <f>0.05+0.42+0.41+0.41+0.41+0.35+1.18+1.18+1.18+1.18+0.55</f>
        <v>7.3199999999999985</v>
      </c>
      <c r="C2" s="13">
        <v>1.87</v>
      </c>
      <c r="D2" s="39">
        <f>B:B*C:C</f>
        <v>13.688399999999998</v>
      </c>
    </row>
    <row r="3" spans="1:4" x14ac:dyDescent="0.25">
      <c r="A3" s="2" t="s">
        <v>12</v>
      </c>
      <c r="B3" s="1">
        <f>0.05+0.4+0.43+0.41+0.41+0.41+0.35+1.18+1.18+1.18+1.18+0.55</f>
        <v>7.7299999999999986</v>
      </c>
      <c r="C3" s="13">
        <v>1.87</v>
      </c>
      <c r="D3" s="39">
        <f t="shared" ref="D3:D6" si="0">B:B*C:C</f>
        <v>14.455099999999998</v>
      </c>
    </row>
    <row r="4" spans="1:4" x14ac:dyDescent="0.25">
      <c r="A4" s="2" t="s">
        <v>13</v>
      </c>
      <c r="B4" s="1">
        <f>0.05+0.64+0.38+0.38+0.38+0.12+0.32+1.18+1.18+1.18+1.18+1.18+0.55</f>
        <v>8.7200000000000006</v>
      </c>
      <c r="C4" s="13">
        <v>1.87</v>
      </c>
      <c r="D4" s="39">
        <f t="shared" si="0"/>
        <v>16.306400000000004</v>
      </c>
    </row>
    <row r="5" spans="1:4" x14ac:dyDescent="0.25">
      <c r="A5" s="2" t="s">
        <v>14</v>
      </c>
      <c r="B5" s="1">
        <f>0.05+0.69+0.4+0.42+0.12+0.34+1.18+1.18+1.18+1.18+0.55</f>
        <v>7.2899999999999991</v>
      </c>
      <c r="C5" s="13">
        <v>1.87</v>
      </c>
      <c r="D5" s="39">
        <f t="shared" si="0"/>
        <v>13.632299999999999</v>
      </c>
    </row>
    <row r="6" spans="1:4" x14ac:dyDescent="0.25">
      <c r="A6" s="2" t="s">
        <v>15</v>
      </c>
      <c r="B6" s="1">
        <f>0.36+0.12+0.42+0.36+0.36+0.12+0.42+0.36+1.18+1.18+1.18+1.18</f>
        <v>7.2399999999999984</v>
      </c>
      <c r="C6" s="13">
        <v>1.87</v>
      </c>
      <c r="D6" s="39">
        <f t="shared" si="0"/>
        <v>13.538799999999998</v>
      </c>
    </row>
    <row r="7" spans="1:4" x14ac:dyDescent="0.25">
      <c r="C7" s="3" t="s">
        <v>4</v>
      </c>
      <c r="D7" s="39">
        <f>SUM(D2:D6)</f>
        <v>71.620999999999995</v>
      </c>
    </row>
  </sheetData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I2" sqref="I2"/>
    </sheetView>
  </sheetViews>
  <sheetFormatPr defaultRowHeight="15" x14ac:dyDescent="0.25"/>
  <cols>
    <col min="1" max="1" width="27.28515625" customWidth="1"/>
    <col min="2" max="2" width="12.5703125" customWidth="1"/>
    <col min="4" max="4" width="12.7109375" customWidth="1"/>
    <col min="6" max="6" width="16.42578125" customWidth="1"/>
    <col min="9" max="9" width="13.28515625" customWidth="1"/>
  </cols>
  <sheetData>
    <row r="1" spans="1:9" x14ac:dyDescent="0.25">
      <c r="A1" s="3" t="s">
        <v>25</v>
      </c>
      <c r="B1" s="3" t="s">
        <v>29</v>
      </c>
      <c r="C1" s="3" t="s">
        <v>23</v>
      </c>
      <c r="D1" s="3" t="s">
        <v>2</v>
      </c>
      <c r="F1" s="3" t="s">
        <v>25</v>
      </c>
      <c r="G1" s="3" t="s">
        <v>24</v>
      </c>
      <c r="H1" s="3" t="s">
        <v>23</v>
      </c>
      <c r="I1" s="3" t="s">
        <v>2</v>
      </c>
    </row>
    <row r="2" spans="1:9" x14ac:dyDescent="0.25">
      <c r="A2" s="3" t="s">
        <v>26</v>
      </c>
      <c r="B2" s="3">
        <v>1.66</v>
      </c>
      <c r="C2" s="3">
        <v>0.88</v>
      </c>
      <c r="D2" s="4">
        <f>B:B*C:C</f>
        <v>1.4607999999999999</v>
      </c>
      <c r="F2" s="3" t="s">
        <v>28</v>
      </c>
      <c r="G2" s="3">
        <v>1.27</v>
      </c>
      <c r="H2" s="3">
        <v>5.19</v>
      </c>
      <c r="I2" s="4">
        <f>G:G*H:H</f>
        <v>6.5913000000000004</v>
      </c>
    </row>
    <row r="3" spans="1:9" x14ac:dyDescent="0.25">
      <c r="A3" s="3" t="s">
        <v>27</v>
      </c>
      <c r="B3" s="3">
        <v>1.1399999999999999</v>
      </c>
      <c r="C3" s="3">
        <v>1.1000000000000001</v>
      </c>
      <c r="D3" s="4">
        <f>B:B*C:C</f>
        <v>1.254</v>
      </c>
    </row>
    <row r="4" spans="1:9" x14ac:dyDescent="0.25">
      <c r="C4" s="3" t="s">
        <v>4</v>
      </c>
      <c r="D4" s="4">
        <f>SUM(D2:D3)</f>
        <v>2.7147999999999999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14</vt:i4>
      </vt:variant>
    </vt:vector>
  </HeadingPairs>
  <TitlesOfParts>
    <vt:vector size="14" baseType="lpstr">
      <vt:lpstr>PISO_REVESTIMENTO</vt:lpstr>
      <vt:lpstr>FORRO</vt:lpstr>
      <vt:lpstr>LOUÇAS</vt:lpstr>
      <vt:lpstr>PORTAS_JANELAS</vt:lpstr>
      <vt:lpstr>ESTRUTURAS DE CONCRETO ARMADO</vt:lpstr>
      <vt:lpstr>BANCO DE CONCRETO</vt:lpstr>
      <vt:lpstr>LUMINÁRIAS</vt:lpstr>
      <vt:lpstr>DIVISÓRIA DE GRANITO</vt:lpstr>
      <vt:lpstr>CHURRASQUEIRA 01</vt:lpstr>
      <vt:lpstr>CHURRASQUEIRA 02</vt:lpstr>
      <vt:lpstr>TRANSPORTE</vt:lpstr>
      <vt:lpstr>ALVENARIA</vt:lpstr>
      <vt:lpstr>ÁREA COBERTA</vt:lpstr>
      <vt:lpstr>PISO_QUADRAS_ALAMBRADO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</dc:creator>
  <cp:lastModifiedBy>Usuário do Windows</cp:lastModifiedBy>
  <dcterms:created xsi:type="dcterms:W3CDTF">2020-05-14T14:04:39Z</dcterms:created>
  <dcterms:modified xsi:type="dcterms:W3CDTF">2021-04-12T19:27:00Z</dcterms:modified>
</cp:coreProperties>
</file>